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 tabRatio="649" activeTab="2"/>
  </bookViews>
  <sheets>
    <sheet name="上半年专利创造情况 (2)" sheetId="2" r:id="rId1"/>
    <sheet name="上半年专利创造情况" sheetId="1" r:id="rId2"/>
    <sheet name="前三季度知识产权工作情况" sheetId="3" r:id="rId3"/>
  </sheets>
  <calcPr calcId="144525"/>
</workbook>
</file>

<file path=xl/sharedStrings.xml><?xml version="1.0" encoding="utf-8"?>
<sst xmlns="http://schemas.openxmlformats.org/spreadsheetml/2006/main" count="106" uniqueCount="34">
  <si>
    <t>区市</t>
  </si>
  <si>
    <t>发明专利授权量</t>
  </si>
  <si>
    <t>有效发明专利拥有量</t>
  </si>
  <si>
    <t>截至2020年底高价值专利拥有量</t>
  </si>
  <si>
    <t>质押融资金额</t>
  </si>
  <si>
    <t>贯标认证企业</t>
  </si>
  <si>
    <t>商标</t>
  </si>
  <si>
    <t>件数</t>
  </si>
  <si>
    <t>年指导目标（件）</t>
  </si>
  <si>
    <t>目标完成情况（%）</t>
  </si>
  <si>
    <t>比2020年底增长（件）</t>
  </si>
  <si>
    <t>万人有效发明（件）</t>
  </si>
  <si>
    <t>万人高价值（件）</t>
  </si>
  <si>
    <t>金额（万元）</t>
  </si>
  <si>
    <t>年度指导目标</t>
  </si>
  <si>
    <t>数量（家）</t>
  </si>
  <si>
    <t>申请量（件）</t>
  </si>
  <si>
    <t>注册量（件）</t>
  </si>
  <si>
    <t>有效量（件）</t>
  </si>
  <si>
    <t>滕州市</t>
  </si>
  <si>
    <t>薛城区</t>
  </si>
  <si>
    <t>高新区</t>
  </si>
  <si>
    <t>市中区</t>
  </si>
  <si>
    <t>山亭区</t>
  </si>
  <si>
    <t>峄城区</t>
  </si>
  <si>
    <t>台儿庄区</t>
  </si>
  <si>
    <t>全市</t>
  </si>
  <si>
    <t>2021年上半年全市知识产权工作情况</t>
  </si>
  <si>
    <t>2021年前三季度全市知识产权工作情况</t>
  </si>
  <si>
    <t>新增高价值发明专利</t>
  </si>
  <si>
    <t>年限标记之合计(件)</t>
  </si>
  <si>
    <t>质押标记之合计(件)</t>
  </si>
  <si>
    <t>战新产业标记之合计</t>
  </si>
  <si>
    <t>备注：1、新增高价值发明专利为本市调查统计数据，战新新兴产业仅根据分类号进行标记。新增高价值发明专利统计数据仅供参考，最终考核数据以国家知识产权局反馈为准。2、人口数以《山东统计年鉴2020》人口数据为准。</t>
  </si>
</sst>
</file>

<file path=xl/styles.xml><?xml version="1.0" encoding="utf-8"?>
<styleSheet xmlns="http://schemas.openxmlformats.org/spreadsheetml/2006/main">
  <numFmts count="7">
    <numFmt numFmtId="176" formatCode="0.00_ "/>
    <numFmt numFmtId="177" formatCode="0.0_ "/>
    <numFmt numFmtId="178" formatCode="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42">
    <font>
      <sz val="11"/>
      <color theme="1"/>
      <name val="宋体"/>
      <charset val="134"/>
      <scheme val="minor"/>
    </font>
    <font>
      <sz val="11"/>
      <name val="方正黑体_GBK"/>
      <charset val="134"/>
    </font>
    <font>
      <sz val="10"/>
      <name val="方正黑体_GBK"/>
      <charset val="134"/>
    </font>
    <font>
      <sz val="18"/>
      <name val="方正黑体_GBK"/>
      <charset val="134"/>
    </font>
    <font>
      <sz val="10"/>
      <color theme="1"/>
      <name val="方正黑体_GBK"/>
      <charset val="134"/>
    </font>
    <font>
      <sz val="9"/>
      <color theme="1"/>
      <name val="方正黑体_GBK"/>
      <charset val="134"/>
    </font>
    <font>
      <sz val="10"/>
      <color theme="1"/>
      <name val="仿宋_GB2312"/>
      <charset val="134"/>
    </font>
    <font>
      <sz val="11"/>
      <color theme="1"/>
      <name val="方正黑体_GBK"/>
      <charset val="134"/>
    </font>
    <font>
      <b/>
      <sz val="10"/>
      <color indexed="8"/>
      <name val="宋体"/>
      <charset val="134"/>
    </font>
    <font>
      <b/>
      <sz val="11"/>
      <color indexed="8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</font>
    <font>
      <sz val="11"/>
      <color indexed="10"/>
      <name val="宋体"/>
      <charset val="134"/>
    </font>
    <font>
      <sz val="22"/>
      <name val="方正小标宋简体"/>
      <charset val="134"/>
    </font>
    <font>
      <sz val="22"/>
      <color rgb="FFFF0000"/>
      <name val="方正小标宋简体"/>
      <charset val="134"/>
    </font>
    <font>
      <b/>
      <sz val="9"/>
      <name val="仿宋"/>
      <charset val="134"/>
    </font>
    <font>
      <b/>
      <sz val="10"/>
      <color rgb="FFFF0000"/>
      <name val="仿宋"/>
      <charset val="134"/>
    </font>
    <font>
      <b/>
      <sz val="10"/>
      <name val="仿宋"/>
      <charset val="134"/>
    </font>
    <font>
      <b/>
      <sz val="9"/>
      <color rgb="FFFF0000"/>
      <name val="仿宋"/>
      <charset val="134"/>
    </font>
    <font>
      <sz val="9"/>
      <name val="仿宋_GB2312"/>
      <charset val="134"/>
    </font>
    <font>
      <sz val="10"/>
      <color rgb="FFFF0000"/>
      <name val="仿宋_GB2312"/>
      <charset val="134"/>
    </font>
    <font>
      <sz val="10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9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30" fillId="0" borderId="0">
      <alignment vertical="center"/>
    </xf>
    <xf numFmtId="0" fontId="23" fillId="12" borderId="0" applyNumberFormat="false" applyBorder="false" applyAlignment="false" applyProtection="false">
      <alignment vertical="center"/>
    </xf>
    <xf numFmtId="0" fontId="23" fillId="13" borderId="0" applyNumberFormat="false" applyBorder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23" fillId="19" borderId="0" applyNumberFormat="false" applyBorder="false" applyAlignment="false" applyProtection="false">
      <alignment vertical="center"/>
    </xf>
    <xf numFmtId="0" fontId="23" fillId="22" borderId="0" applyNumberFormat="false" applyBorder="false" applyAlignment="false" applyProtection="false">
      <alignment vertical="center"/>
    </xf>
    <xf numFmtId="0" fontId="22" fillId="30" borderId="0" applyNumberFormat="false" applyBorder="false" applyAlignment="false" applyProtection="false">
      <alignment vertical="center"/>
    </xf>
    <xf numFmtId="0" fontId="23" fillId="10" borderId="0" applyNumberFormat="false" applyBorder="false" applyAlignment="false" applyProtection="false">
      <alignment vertical="center"/>
    </xf>
    <xf numFmtId="0" fontId="25" fillId="0" borderId="5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32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1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3" fillId="17" borderId="0" applyNumberFormat="false" applyBorder="false" applyAlignment="false" applyProtection="false">
      <alignment vertical="center"/>
    </xf>
    <xf numFmtId="0" fontId="22" fillId="25" borderId="0" applyNumberFormat="false" applyBorder="false" applyAlignment="false" applyProtection="false">
      <alignment vertical="center"/>
    </xf>
    <xf numFmtId="0" fontId="34" fillId="0" borderId="6" applyNumberFormat="false" applyFill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23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3" fillId="11" borderId="0" applyNumberFormat="false" applyBorder="false" applyAlignment="false" applyProtection="false">
      <alignment vertical="center"/>
    </xf>
    <xf numFmtId="0" fontId="35" fillId="23" borderId="10" applyNumberFormat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2" fillId="31" borderId="0" applyNumberFormat="false" applyBorder="false" applyAlignment="false" applyProtection="false">
      <alignment vertical="center"/>
    </xf>
    <xf numFmtId="0" fontId="23" fillId="26" borderId="0" applyNumberFormat="false" applyBorder="false" applyAlignment="false" applyProtection="false">
      <alignment vertical="center"/>
    </xf>
    <xf numFmtId="0" fontId="22" fillId="27" borderId="0" applyNumberFormat="false" applyBorder="false" applyAlignment="false" applyProtection="false">
      <alignment vertical="center"/>
    </xf>
    <xf numFmtId="0" fontId="38" fillId="29" borderId="10" applyNumberFormat="false" applyAlignment="false" applyProtection="false">
      <alignment vertical="center"/>
    </xf>
    <xf numFmtId="0" fontId="40" fillId="23" borderId="11" applyNumberFormat="false" applyAlignment="false" applyProtection="false">
      <alignment vertical="center"/>
    </xf>
    <xf numFmtId="0" fontId="41" fillId="32" borderId="12" applyNumberFormat="false" applyAlignment="false" applyProtection="false">
      <alignment vertical="center"/>
    </xf>
    <xf numFmtId="0" fontId="33" fillId="0" borderId="8" applyNumberFormat="false" applyFill="false" applyAlignment="false" applyProtection="false">
      <alignment vertical="center"/>
    </xf>
    <xf numFmtId="0" fontId="22" fillId="24" borderId="0" applyNumberFormat="false" applyBorder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0" fillId="20" borderId="9" applyNumberFormat="false" applyFon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37" fillId="28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2" fillId="18" borderId="0" applyNumberFormat="false" applyBorder="false" applyAlignment="false" applyProtection="false">
      <alignment vertical="center"/>
    </xf>
    <xf numFmtId="0" fontId="27" fillId="8" borderId="0" applyNumberFormat="false" applyBorder="false" applyAlignment="false" applyProtection="false">
      <alignment vertical="center"/>
    </xf>
    <xf numFmtId="0" fontId="23" fillId="7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22" fillId="15" borderId="0" applyNumberFormat="false" applyBorder="false" applyAlignment="false" applyProtection="false">
      <alignment vertical="center"/>
    </xf>
    <xf numFmtId="0" fontId="23" fillId="3" borderId="0" applyNumberFormat="false" applyBorder="false" applyAlignment="false" applyProtection="false">
      <alignment vertical="center"/>
    </xf>
    <xf numFmtId="0" fontId="22" fillId="2" borderId="0" applyNumberFormat="false" applyBorder="false" applyAlignment="false" applyProtection="false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0" fillId="0" borderId="0" xfId="0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/>
    </xf>
    <xf numFmtId="178" fontId="6" fillId="0" borderId="1" xfId="0" applyNumberFormat="true" applyFont="true" applyBorder="true" applyAlignment="true">
      <alignment horizontal="center" vertical="center"/>
    </xf>
    <xf numFmtId="177" fontId="6" fillId="0" borderId="1" xfId="0" applyNumberFormat="true" applyFont="true" applyBorder="true" applyAlignment="true">
      <alignment horizontal="center" vertical="center"/>
    </xf>
    <xf numFmtId="0" fontId="6" fillId="0" borderId="1" xfId="1" applyFont="true" applyFill="true" applyBorder="true" applyAlignment="true">
      <alignment horizontal="center" vertical="center" wrapText="true"/>
    </xf>
    <xf numFmtId="0" fontId="6" fillId="0" borderId="1" xfId="1" applyNumberFormat="true" applyFont="true" applyFill="true" applyBorder="true" applyAlignment="true">
      <alignment horizontal="center" vertical="center" wrapText="true"/>
    </xf>
    <xf numFmtId="176" fontId="6" fillId="0" borderId="1" xfId="1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Border="true" applyAlignment="true">
      <alignment horizontal="center" vertical="center"/>
    </xf>
    <xf numFmtId="176" fontId="6" fillId="0" borderId="1" xfId="0" applyNumberFormat="true" applyFont="true" applyBorder="true" applyAlignment="true">
      <alignment horizontal="center" vertical="center"/>
    </xf>
    <xf numFmtId="0" fontId="4" fillId="0" borderId="1" xfId="0" applyFont="true" applyBorder="true" applyAlignment="true">
      <alignment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/>
    </xf>
    <xf numFmtId="0" fontId="7" fillId="0" borderId="1" xfId="0" applyFont="true" applyBorder="true" applyAlignment="true">
      <alignment horizontal="left" vertical="top" wrapText="true"/>
    </xf>
    <xf numFmtId="0" fontId="7" fillId="0" borderId="1" xfId="0" applyFont="true" applyBorder="true" applyAlignment="true">
      <alignment horizontal="center" vertical="top" wrapText="true"/>
    </xf>
    <xf numFmtId="0" fontId="8" fillId="0" borderId="0" xfId="0" applyFont="true" applyAlignment="true">
      <alignment horizontal="center" vertical="center" wrapText="true"/>
    </xf>
    <xf numFmtId="0" fontId="9" fillId="0" borderId="0" xfId="0" applyFont="true" applyAlignment="true">
      <alignment horizontal="center" vertical="center" wrapText="true"/>
    </xf>
    <xf numFmtId="0" fontId="10" fillId="0" borderId="0" xfId="0" applyFont="true">
      <alignment vertical="center"/>
    </xf>
    <xf numFmtId="0" fontId="11" fillId="0" borderId="0" xfId="0" applyFont="true">
      <alignment vertical="center"/>
    </xf>
    <xf numFmtId="0" fontId="12" fillId="0" borderId="0" xfId="0" applyFont="true">
      <alignment vertical="center"/>
    </xf>
    <xf numFmtId="0" fontId="13" fillId="0" borderId="2" xfId="0" applyFont="true" applyBorder="true" applyAlignment="true">
      <alignment horizontal="center" vertical="center" wrapText="true"/>
    </xf>
    <xf numFmtId="0" fontId="14" fillId="0" borderId="2" xfId="0" applyFont="true" applyBorder="true" applyAlignment="true">
      <alignment horizontal="center" vertical="center" wrapText="true"/>
    </xf>
    <xf numFmtId="0" fontId="15" fillId="0" borderId="1" xfId="0" applyFont="true" applyBorder="true" applyAlignment="true">
      <alignment horizontal="center" vertical="center" wrapText="true"/>
    </xf>
    <xf numFmtId="0" fontId="16" fillId="0" borderId="1" xfId="0" applyFont="true" applyBorder="true" applyAlignment="true">
      <alignment horizontal="center" vertical="center" wrapText="true"/>
    </xf>
    <xf numFmtId="0" fontId="17" fillId="0" borderId="1" xfId="0" applyFont="true" applyBorder="true" applyAlignment="true">
      <alignment horizontal="center" vertical="center" wrapText="true"/>
    </xf>
    <xf numFmtId="0" fontId="18" fillId="0" borderId="1" xfId="0" applyFont="true" applyBorder="true" applyAlignment="true">
      <alignment horizontal="center" vertical="center" wrapText="true"/>
    </xf>
    <xf numFmtId="0" fontId="19" fillId="0" borderId="1" xfId="0" applyFont="true" applyBorder="true" applyAlignment="true">
      <alignment horizontal="center" vertical="center"/>
    </xf>
    <xf numFmtId="0" fontId="20" fillId="0" borderId="1" xfId="0" applyFont="true" applyBorder="true" applyAlignment="true">
      <alignment horizontal="center" vertical="center"/>
    </xf>
    <xf numFmtId="178" fontId="21" fillId="0" borderId="1" xfId="0" applyNumberFormat="true" applyFont="true" applyBorder="true" applyAlignment="true">
      <alignment horizontal="center" vertical="center"/>
    </xf>
    <xf numFmtId="177" fontId="21" fillId="0" borderId="1" xfId="0" applyNumberFormat="true" applyFont="true" applyBorder="true" applyAlignment="true">
      <alignment horizontal="center" vertical="center"/>
    </xf>
    <xf numFmtId="0" fontId="21" fillId="0" borderId="1" xfId="1" applyFont="true" applyFill="true" applyBorder="true" applyAlignment="true">
      <alignment horizontal="center" vertical="center" wrapText="true"/>
    </xf>
    <xf numFmtId="176" fontId="21" fillId="0" borderId="1" xfId="1" applyNumberFormat="true" applyFont="true" applyFill="true" applyBorder="true" applyAlignment="true">
      <alignment horizontal="center" vertical="center" wrapText="true"/>
    </xf>
    <xf numFmtId="0" fontId="21" fillId="0" borderId="1" xfId="1" applyNumberFormat="true" applyFont="true" applyFill="true" applyBorder="true" applyAlignment="true">
      <alignment horizontal="center" vertical="center" wrapText="true"/>
    </xf>
    <xf numFmtId="0" fontId="15" fillId="0" borderId="3" xfId="0" applyFont="true" applyBorder="true" applyAlignment="true">
      <alignment horizontal="center" vertical="center" wrapText="true"/>
    </xf>
    <xf numFmtId="0" fontId="15" fillId="0" borderId="4" xfId="0" applyFont="true" applyBorder="true" applyAlignment="true">
      <alignment horizontal="center" vertical="center" wrapText="true"/>
    </xf>
    <xf numFmtId="0" fontId="21" fillId="0" borderId="1" xfId="0" applyNumberFormat="true" applyFont="true" applyBorder="true" applyAlignment="true">
      <alignment horizontal="center" vertical="center"/>
    </xf>
    <xf numFmtId="176" fontId="21" fillId="0" borderId="1" xfId="0" applyNumberFormat="true" applyFont="true" applyBorder="true" applyAlignment="true">
      <alignment horizontal="center" vertical="center"/>
    </xf>
    <xf numFmtId="0" fontId="20" fillId="0" borderId="1" xfId="0" applyNumberFormat="true" applyFont="true" applyBorder="true" applyAlignment="true">
      <alignment horizontal="center" vertical="center"/>
    </xf>
    <xf numFmtId="176" fontId="11" fillId="0" borderId="0" xfId="0" applyNumberFormat="true" applyFont="true">
      <alignment vertical="center"/>
    </xf>
    <xf numFmtId="0" fontId="21" fillId="0" borderId="1" xfId="0" applyFont="true" applyBorder="true" applyAlignment="true">
      <alignment horizontal="center" vertical="center"/>
    </xf>
  </cellXfs>
  <cellStyles count="50">
    <cellStyle name="常规" xfId="0" builtinId="0"/>
    <cellStyle name="常规_Sheet1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1"/>
  <sheetViews>
    <sheetView workbookViewId="0">
      <selection activeCell="A1" sqref="A1:S10"/>
    </sheetView>
  </sheetViews>
  <sheetFormatPr defaultColWidth="9" defaultRowHeight="13.5"/>
  <cols>
    <col min="1" max="1" width="6.875" customWidth="true"/>
    <col min="2" max="2" width="5.875" style="23" customWidth="true"/>
    <col min="3" max="3" width="8" style="24" customWidth="true"/>
    <col min="4" max="4" width="7.25" style="24" customWidth="true"/>
    <col min="5" max="5" width="5.875" style="23" customWidth="true"/>
    <col min="6" max="7" width="8.375" style="24" customWidth="true"/>
    <col min="8" max="8" width="6.875" style="24" customWidth="true"/>
    <col min="9" max="9" width="6.375" style="24" customWidth="true"/>
    <col min="10" max="10" width="7.625" style="24" customWidth="true"/>
    <col min="11" max="11" width="7.875" style="23" customWidth="true"/>
    <col min="12" max="12" width="6.75" style="24" customWidth="true"/>
    <col min="13" max="13" width="8.25" style="24" customWidth="true"/>
    <col min="14" max="14" width="6" style="23" customWidth="true"/>
    <col min="15" max="15" width="5.875" customWidth="true"/>
    <col min="16" max="16" width="7.5" customWidth="true"/>
    <col min="17" max="17" width="7.5" style="25" customWidth="true"/>
    <col min="18" max="18" width="7" style="25" customWidth="true"/>
    <col min="19" max="19" width="6.5" style="25" customWidth="true"/>
  </cols>
  <sheetData>
    <row r="1" s="21" customFormat="true" ht="27" customHeight="true" spans="1:19">
      <c r="A1" s="28" t="s">
        <v>0</v>
      </c>
      <c r="B1" s="29" t="s">
        <v>1</v>
      </c>
      <c r="C1" s="30"/>
      <c r="D1" s="30"/>
      <c r="E1" s="29" t="s">
        <v>2</v>
      </c>
      <c r="F1" s="30"/>
      <c r="G1" s="30"/>
      <c r="H1" s="30"/>
      <c r="I1" s="39" t="s">
        <v>3</v>
      </c>
      <c r="J1" s="40"/>
      <c r="K1" s="29" t="s">
        <v>4</v>
      </c>
      <c r="L1" s="30"/>
      <c r="M1" s="30"/>
      <c r="N1" s="29" t="s">
        <v>5</v>
      </c>
      <c r="O1" s="30"/>
      <c r="P1" s="30"/>
      <c r="Q1" s="30" t="s">
        <v>6</v>
      </c>
      <c r="R1" s="30"/>
      <c r="S1" s="30"/>
    </row>
    <row r="2" s="22" customFormat="true" ht="48" customHeight="true" spans="1:19">
      <c r="A2" s="28"/>
      <c r="B2" s="31" t="s">
        <v>7</v>
      </c>
      <c r="C2" s="28" t="s">
        <v>8</v>
      </c>
      <c r="D2" s="28" t="s">
        <v>9</v>
      </c>
      <c r="E2" s="31" t="s">
        <v>7</v>
      </c>
      <c r="F2" s="28" t="s">
        <v>10</v>
      </c>
      <c r="G2" s="28" t="s">
        <v>11</v>
      </c>
      <c r="H2" s="28" t="s">
        <v>8</v>
      </c>
      <c r="I2" s="28" t="s">
        <v>7</v>
      </c>
      <c r="J2" s="28" t="s">
        <v>12</v>
      </c>
      <c r="K2" s="31" t="s">
        <v>13</v>
      </c>
      <c r="L2" s="28" t="s">
        <v>14</v>
      </c>
      <c r="M2" s="28" t="s">
        <v>9</v>
      </c>
      <c r="N2" s="31" t="s">
        <v>15</v>
      </c>
      <c r="O2" s="28" t="s">
        <v>14</v>
      </c>
      <c r="P2" s="28" t="s">
        <v>9</v>
      </c>
      <c r="Q2" s="28" t="s">
        <v>16</v>
      </c>
      <c r="R2" s="28" t="s">
        <v>17</v>
      </c>
      <c r="S2" s="28" t="s">
        <v>18</v>
      </c>
    </row>
    <row r="3" s="3" customFormat="true" ht="42" customHeight="true" spans="1:19">
      <c r="A3" s="32" t="s">
        <v>19</v>
      </c>
      <c r="B3" s="33">
        <v>145</v>
      </c>
      <c r="C3" s="34">
        <v>90</v>
      </c>
      <c r="D3" s="35">
        <f t="shared" ref="D3:D10" si="0">B3/C3*100</f>
        <v>161.111111111111</v>
      </c>
      <c r="E3" s="33">
        <v>618</v>
      </c>
      <c r="F3" s="36">
        <f>E3-562</f>
        <v>56</v>
      </c>
      <c r="G3" s="37">
        <f>E3/157.46</f>
        <v>3.9248063000127</v>
      </c>
      <c r="H3" s="34">
        <v>652</v>
      </c>
      <c r="I3" s="41">
        <v>148</v>
      </c>
      <c r="J3" s="42">
        <f>I3/157.46</f>
        <v>0.939921249841229</v>
      </c>
      <c r="K3" s="43">
        <v>10020</v>
      </c>
      <c r="L3" s="41">
        <v>3500</v>
      </c>
      <c r="M3" s="35">
        <f t="shared" ref="M3:M10" si="1">K3/L3*100</f>
        <v>286.285714285714</v>
      </c>
      <c r="N3" s="33">
        <v>1</v>
      </c>
      <c r="O3" s="45">
        <v>3</v>
      </c>
      <c r="P3" s="42">
        <f t="shared" ref="P3:P10" si="2">N3/O3*100</f>
        <v>33.3333333333333</v>
      </c>
      <c r="Q3" s="41">
        <v>2628</v>
      </c>
      <c r="R3" s="41">
        <v>3073</v>
      </c>
      <c r="S3" s="41">
        <v>16743</v>
      </c>
    </row>
    <row r="4" s="3" customFormat="true" ht="42" customHeight="true" spans="1:19">
      <c r="A4" s="32" t="s">
        <v>20</v>
      </c>
      <c r="B4" s="33">
        <v>60</v>
      </c>
      <c r="C4" s="34">
        <v>20</v>
      </c>
      <c r="D4" s="35">
        <f t="shared" si="0"/>
        <v>300</v>
      </c>
      <c r="E4" s="33">
        <v>554</v>
      </c>
      <c r="F4" s="38">
        <f>E4-513</f>
        <v>41</v>
      </c>
      <c r="G4" s="37">
        <f>E4/48.56</f>
        <v>11.4085667215815</v>
      </c>
      <c r="H4" s="34">
        <v>533</v>
      </c>
      <c r="I4" s="41">
        <v>72</v>
      </c>
      <c r="J4" s="42">
        <f>I4/48.56</f>
        <v>1.4827018121911</v>
      </c>
      <c r="K4" s="43">
        <v>1206</v>
      </c>
      <c r="L4" s="41">
        <v>800</v>
      </c>
      <c r="M4" s="35">
        <f t="shared" si="1"/>
        <v>150.75</v>
      </c>
      <c r="N4" s="33">
        <v>1</v>
      </c>
      <c r="O4" s="45">
        <v>1</v>
      </c>
      <c r="P4" s="42">
        <f t="shared" si="2"/>
        <v>100</v>
      </c>
      <c r="Q4" s="41">
        <v>529</v>
      </c>
      <c r="R4" s="41">
        <v>454</v>
      </c>
      <c r="S4" s="41">
        <v>3857</v>
      </c>
    </row>
    <row r="5" s="3" customFormat="true" ht="42" customHeight="true" spans="1:19">
      <c r="A5" s="32" t="s">
        <v>21</v>
      </c>
      <c r="B5" s="33">
        <v>62</v>
      </c>
      <c r="C5" s="34">
        <v>45</v>
      </c>
      <c r="D5" s="35">
        <f t="shared" si="0"/>
        <v>137.777777777778</v>
      </c>
      <c r="E5" s="33">
        <v>407</v>
      </c>
      <c r="F5" s="38">
        <f>E5-343</f>
        <v>64</v>
      </c>
      <c r="G5" s="37">
        <f>E5/10.79</f>
        <v>37.7201112140871</v>
      </c>
      <c r="H5" s="34">
        <v>388</v>
      </c>
      <c r="I5" s="41">
        <v>112</v>
      </c>
      <c r="J5" s="42">
        <f>I5/10.79</f>
        <v>10.3799814643188</v>
      </c>
      <c r="K5" s="43">
        <v>2450</v>
      </c>
      <c r="L5" s="41">
        <v>2500</v>
      </c>
      <c r="M5" s="35">
        <f t="shared" si="1"/>
        <v>98</v>
      </c>
      <c r="N5" s="33">
        <v>11</v>
      </c>
      <c r="O5" s="45">
        <v>2</v>
      </c>
      <c r="P5" s="42">
        <f t="shared" si="2"/>
        <v>550</v>
      </c>
      <c r="Q5" s="41"/>
      <c r="R5" s="41"/>
      <c r="S5" s="41"/>
    </row>
    <row r="6" s="3" customFormat="true" ht="42" customHeight="true" spans="1:19">
      <c r="A6" s="32" t="s">
        <v>22</v>
      </c>
      <c r="B6" s="33">
        <v>150</v>
      </c>
      <c r="C6" s="34">
        <v>50</v>
      </c>
      <c r="D6" s="35">
        <f t="shared" si="0"/>
        <v>300</v>
      </c>
      <c r="E6" s="33">
        <v>412</v>
      </c>
      <c r="F6" s="36">
        <f>E6-345</f>
        <v>67</v>
      </c>
      <c r="G6" s="37">
        <f>E6/61.3</f>
        <v>6.721044045677</v>
      </c>
      <c r="H6" s="34">
        <v>395</v>
      </c>
      <c r="I6" s="41">
        <v>88</v>
      </c>
      <c r="J6" s="42">
        <f>I6/61.3</f>
        <v>1.43556280587276</v>
      </c>
      <c r="K6" s="43">
        <v>10780</v>
      </c>
      <c r="L6" s="41">
        <v>800</v>
      </c>
      <c r="M6" s="35">
        <f t="shared" si="1"/>
        <v>1347.5</v>
      </c>
      <c r="N6" s="33">
        <v>1</v>
      </c>
      <c r="O6" s="45">
        <v>1</v>
      </c>
      <c r="P6" s="42">
        <f t="shared" si="2"/>
        <v>100</v>
      </c>
      <c r="Q6" s="41">
        <v>1205</v>
      </c>
      <c r="R6" s="41">
        <v>990</v>
      </c>
      <c r="S6" s="41">
        <v>9985</v>
      </c>
    </row>
    <row r="7" s="3" customFormat="true" ht="42" customHeight="true" spans="1:19">
      <c r="A7" s="32" t="s">
        <v>23</v>
      </c>
      <c r="B7" s="33">
        <v>27</v>
      </c>
      <c r="C7" s="34">
        <v>20</v>
      </c>
      <c r="D7" s="35">
        <f t="shared" si="0"/>
        <v>135</v>
      </c>
      <c r="E7" s="33">
        <v>144</v>
      </c>
      <c r="F7" s="36">
        <f>E7-137</f>
        <v>7</v>
      </c>
      <c r="G7" s="37">
        <f>E7/40.67</f>
        <v>3.54069338578805</v>
      </c>
      <c r="H7" s="34">
        <v>157</v>
      </c>
      <c r="I7" s="41">
        <v>45</v>
      </c>
      <c r="J7" s="42">
        <f>I7/40.67</f>
        <v>1.10646668305877</v>
      </c>
      <c r="K7" s="43">
        <v>1880</v>
      </c>
      <c r="L7" s="41">
        <v>800</v>
      </c>
      <c r="M7" s="35">
        <f t="shared" si="1"/>
        <v>235</v>
      </c>
      <c r="N7" s="33">
        <v>0</v>
      </c>
      <c r="O7" s="45">
        <v>1</v>
      </c>
      <c r="P7" s="42">
        <f t="shared" si="2"/>
        <v>0</v>
      </c>
      <c r="Q7" s="41">
        <v>503</v>
      </c>
      <c r="R7" s="41">
        <v>725</v>
      </c>
      <c r="S7" s="41">
        <v>4694</v>
      </c>
    </row>
    <row r="8" s="3" customFormat="true" ht="42" customHeight="true" spans="1:19">
      <c r="A8" s="32" t="s">
        <v>24</v>
      </c>
      <c r="B8" s="33">
        <v>21</v>
      </c>
      <c r="C8" s="34">
        <v>20</v>
      </c>
      <c r="D8" s="35">
        <f t="shared" si="0"/>
        <v>105</v>
      </c>
      <c r="E8" s="33">
        <v>288</v>
      </c>
      <c r="F8" s="36">
        <f>E8-277</f>
        <v>11</v>
      </c>
      <c r="G8" s="37">
        <f>E8/36.25</f>
        <v>7.9448275862069</v>
      </c>
      <c r="H8" s="34">
        <v>297</v>
      </c>
      <c r="I8" s="41">
        <v>65</v>
      </c>
      <c r="J8" s="42">
        <f>I8/36.25</f>
        <v>1.79310344827586</v>
      </c>
      <c r="K8" s="43">
        <v>800</v>
      </c>
      <c r="L8" s="41">
        <v>800</v>
      </c>
      <c r="M8" s="35">
        <f t="shared" si="1"/>
        <v>100</v>
      </c>
      <c r="N8" s="33">
        <v>0</v>
      </c>
      <c r="O8" s="45">
        <v>1</v>
      </c>
      <c r="P8" s="42">
        <f t="shared" si="2"/>
        <v>0</v>
      </c>
      <c r="Q8" s="41">
        <v>1038</v>
      </c>
      <c r="R8" s="41">
        <v>658</v>
      </c>
      <c r="S8" s="41">
        <v>4519</v>
      </c>
    </row>
    <row r="9" s="3" customFormat="true" ht="42" customHeight="true" spans="1:19">
      <c r="A9" s="32" t="s">
        <v>25</v>
      </c>
      <c r="B9" s="33">
        <v>24</v>
      </c>
      <c r="C9" s="34">
        <v>20</v>
      </c>
      <c r="D9" s="35">
        <f t="shared" si="0"/>
        <v>120</v>
      </c>
      <c r="E9" s="33">
        <v>311</v>
      </c>
      <c r="F9" s="36">
        <f>E9-295</f>
        <v>16</v>
      </c>
      <c r="G9" s="37">
        <f>E9/30.515</f>
        <v>10.1917089955759</v>
      </c>
      <c r="H9" s="34">
        <v>315</v>
      </c>
      <c r="I9" s="41">
        <v>52</v>
      </c>
      <c r="J9" s="42">
        <f>I9/30.515</f>
        <v>1.70407996067508</v>
      </c>
      <c r="K9" s="43">
        <v>500</v>
      </c>
      <c r="L9" s="41">
        <v>800</v>
      </c>
      <c r="M9" s="35">
        <f t="shared" si="1"/>
        <v>62.5</v>
      </c>
      <c r="N9" s="33">
        <v>0</v>
      </c>
      <c r="O9" s="45">
        <v>1</v>
      </c>
      <c r="P9" s="42">
        <f t="shared" si="2"/>
        <v>0</v>
      </c>
      <c r="Q9" s="41">
        <v>790</v>
      </c>
      <c r="R9" s="41">
        <v>427</v>
      </c>
      <c r="S9" s="41">
        <v>3056</v>
      </c>
    </row>
    <row r="10" s="3" customFormat="true" ht="42" customHeight="true" spans="1:19">
      <c r="A10" s="32" t="s">
        <v>26</v>
      </c>
      <c r="B10" s="33">
        <f t="shared" ref="B10:F10" si="3">SUM(B3:B9)</f>
        <v>489</v>
      </c>
      <c r="C10" s="34">
        <f t="shared" si="3"/>
        <v>265</v>
      </c>
      <c r="D10" s="35">
        <f t="shared" si="0"/>
        <v>184.528301886792</v>
      </c>
      <c r="E10" s="33">
        <f t="shared" si="3"/>
        <v>2734</v>
      </c>
      <c r="F10" s="36">
        <f t="shared" si="3"/>
        <v>262</v>
      </c>
      <c r="G10" s="37">
        <f>E10/385.56</f>
        <v>7.09098454196493</v>
      </c>
      <c r="H10" s="34">
        <f t="shared" ref="H10:K10" si="4">SUM(H3:H9)</f>
        <v>2737</v>
      </c>
      <c r="I10" s="41">
        <f t="shared" si="4"/>
        <v>582</v>
      </c>
      <c r="J10" s="42">
        <f>I10/385.56</f>
        <v>1.50949268596327</v>
      </c>
      <c r="K10" s="43">
        <f t="shared" si="4"/>
        <v>27636</v>
      </c>
      <c r="L10" s="41">
        <v>10000</v>
      </c>
      <c r="M10" s="35">
        <f t="shared" si="1"/>
        <v>276.36</v>
      </c>
      <c r="N10" s="33">
        <f>SUM(N3:N9)</f>
        <v>14</v>
      </c>
      <c r="O10" s="45">
        <f>SUM(O3:O9)</f>
        <v>10</v>
      </c>
      <c r="P10" s="42">
        <f t="shared" si="2"/>
        <v>140</v>
      </c>
      <c r="Q10" s="41">
        <v>7338</v>
      </c>
      <c r="R10" s="41">
        <v>6763</v>
      </c>
      <c r="S10" s="41">
        <v>45523</v>
      </c>
    </row>
    <row r="11" spans="10:10">
      <c r="J11" s="44"/>
    </row>
  </sheetData>
  <mergeCells count="10">
    <mergeCell ref="B1:D1"/>
    <mergeCell ref="E1:H1"/>
    <mergeCell ref="I1:J1"/>
    <mergeCell ref="K1:M1"/>
    <mergeCell ref="N1:P1"/>
    <mergeCell ref="Q1:S1"/>
    <mergeCell ref="A1:A2"/>
    <mergeCell ref="Q4:Q5"/>
    <mergeCell ref="R4:R5"/>
    <mergeCell ref="S4:S5"/>
  </mergeCells>
  <printOptions horizontalCentered="true"/>
  <pageMargins left="0.590277777777778" right="0.590277777777778" top="1.18055555555556" bottom="0.786805555555556" header="0.393055555555556" footer="0.39305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2"/>
  <sheetViews>
    <sheetView topLeftCell="A5" workbookViewId="0">
      <selection activeCell="I2" sqref="I2:J2"/>
    </sheetView>
  </sheetViews>
  <sheetFormatPr defaultColWidth="9" defaultRowHeight="13.5"/>
  <cols>
    <col min="1" max="1" width="6.875" customWidth="true"/>
    <col min="2" max="2" width="5.875" style="23" customWidth="true"/>
    <col min="3" max="3" width="8" style="24" customWidth="true"/>
    <col min="4" max="4" width="7.25" style="24" customWidth="true"/>
    <col min="5" max="5" width="5.875" style="23" customWidth="true"/>
    <col min="6" max="7" width="8.375" style="24" customWidth="true"/>
    <col min="8" max="8" width="6.875" style="24" customWidth="true"/>
    <col min="9" max="9" width="6.375" style="24" customWidth="true"/>
    <col min="10" max="10" width="7.625" style="24" customWidth="true"/>
    <col min="11" max="11" width="7.875" style="23" customWidth="true"/>
    <col min="12" max="12" width="6.75" style="24" customWidth="true"/>
    <col min="13" max="13" width="8.25" style="24" customWidth="true"/>
    <col min="14" max="14" width="6" style="23" customWidth="true"/>
    <col min="15" max="15" width="5.875" customWidth="true"/>
    <col min="16" max="16" width="7.5" customWidth="true"/>
    <col min="17" max="17" width="7.5" style="25" customWidth="true"/>
    <col min="18" max="18" width="7" style="25" customWidth="true"/>
    <col min="19" max="19" width="6.5" style="25" customWidth="true"/>
  </cols>
  <sheetData>
    <row r="1" ht="37.5" customHeight="true" spans="1:19">
      <c r="A1" s="26" t="s">
        <v>27</v>
      </c>
      <c r="B1" s="27"/>
      <c r="C1" s="26"/>
      <c r="D1" s="26"/>
      <c r="E1" s="27"/>
      <c r="F1" s="26"/>
      <c r="G1" s="26"/>
      <c r="H1" s="26"/>
      <c r="I1" s="26"/>
      <c r="J1" s="26"/>
      <c r="K1" s="27"/>
      <c r="L1" s="26"/>
      <c r="M1" s="26"/>
      <c r="N1" s="27"/>
      <c r="O1" s="26"/>
      <c r="P1" s="26"/>
      <c r="Q1" s="26"/>
      <c r="R1" s="26"/>
      <c r="S1" s="26"/>
    </row>
    <row r="2" s="21" customFormat="true" ht="27" customHeight="true" spans="1:19">
      <c r="A2" s="28" t="s">
        <v>0</v>
      </c>
      <c r="B2" s="29" t="s">
        <v>1</v>
      </c>
      <c r="C2" s="30"/>
      <c r="D2" s="30"/>
      <c r="E2" s="29" t="s">
        <v>2</v>
      </c>
      <c r="F2" s="30"/>
      <c r="G2" s="30"/>
      <c r="H2" s="30"/>
      <c r="I2" s="39" t="s">
        <v>3</v>
      </c>
      <c r="J2" s="40"/>
      <c r="K2" s="29" t="s">
        <v>4</v>
      </c>
      <c r="L2" s="30"/>
      <c r="M2" s="30"/>
      <c r="N2" s="29" t="s">
        <v>5</v>
      </c>
      <c r="O2" s="30"/>
      <c r="P2" s="30"/>
      <c r="Q2" s="30" t="s">
        <v>6</v>
      </c>
      <c r="R2" s="30"/>
      <c r="S2" s="30"/>
    </row>
    <row r="3" s="22" customFormat="true" ht="48" customHeight="true" spans="1:19">
      <c r="A3" s="28"/>
      <c r="B3" s="31" t="s">
        <v>7</v>
      </c>
      <c r="C3" s="28" t="s">
        <v>8</v>
      </c>
      <c r="D3" s="28" t="s">
        <v>9</v>
      </c>
      <c r="E3" s="31" t="s">
        <v>7</v>
      </c>
      <c r="F3" s="28" t="s">
        <v>10</v>
      </c>
      <c r="G3" s="28" t="s">
        <v>11</v>
      </c>
      <c r="H3" s="28" t="s">
        <v>8</v>
      </c>
      <c r="I3" s="28" t="s">
        <v>7</v>
      </c>
      <c r="J3" s="28" t="s">
        <v>12</v>
      </c>
      <c r="K3" s="31" t="s">
        <v>13</v>
      </c>
      <c r="L3" s="28" t="s">
        <v>14</v>
      </c>
      <c r="M3" s="28" t="s">
        <v>9</v>
      </c>
      <c r="N3" s="31" t="s">
        <v>15</v>
      </c>
      <c r="O3" s="28" t="s">
        <v>14</v>
      </c>
      <c r="P3" s="28" t="s">
        <v>9</v>
      </c>
      <c r="Q3" s="28" t="s">
        <v>16</v>
      </c>
      <c r="R3" s="28" t="s">
        <v>17</v>
      </c>
      <c r="S3" s="28" t="s">
        <v>18</v>
      </c>
    </row>
    <row r="4" s="3" customFormat="true" ht="42" customHeight="true" spans="1:19">
      <c r="A4" s="32" t="s">
        <v>19</v>
      </c>
      <c r="B4" s="33">
        <v>145</v>
      </c>
      <c r="C4" s="34">
        <v>90</v>
      </c>
      <c r="D4" s="35">
        <f t="shared" ref="D4:D11" si="0">B4/C4*100</f>
        <v>161.111111111111</v>
      </c>
      <c r="E4" s="33">
        <v>618</v>
      </c>
      <c r="F4" s="36">
        <f>E4-562</f>
        <v>56</v>
      </c>
      <c r="G4" s="37">
        <f>E4/157.46</f>
        <v>3.9248063000127</v>
      </c>
      <c r="H4" s="34">
        <v>652</v>
      </c>
      <c r="I4" s="41">
        <v>148</v>
      </c>
      <c r="J4" s="42">
        <f>I4/157.46</f>
        <v>0.939921249841229</v>
      </c>
      <c r="K4" s="43">
        <v>10020</v>
      </c>
      <c r="L4" s="41">
        <v>3500</v>
      </c>
      <c r="M4" s="35">
        <f>K4/L4*100</f>
        <v>286.285714285714</v>
      </c>
      <c r="N4" s="33">
        <v>1</v>
      </c>
      <c r="O4" s="45">
        <v>3</v>
      </c>
      <c r="P4" s="42">
        <f>N4/O4*100</f>
        <v>33.3333333333333</v>
      </c>
      <c r="Q4" s="41">
        <v>2628</v>
      </c>
      <c r="R4" s="41">
        <v>3073</v>
      </c>
      <c r="S4" s="41">
        <v>16743</v>
      </c>
    </row>
    <row r="5" s="3" customFormat="true" ht="42" customHeight="true" spans="1:19">
      <c r="A5" s="32" t="s">
        <v>20</v>
      </c>
      <c r="B5" s="33">
        <v>60</v>
      </c>
      <c r="C5" s="34">
        <v>20</v>
      </c>
      <c r="D5" s="35">
        <f t="shared" si="0"/>
        <v>300</v>
      </c>
      <c r="E5" s="33">
        <v>554</v>
      </c>
      <c r="F5" s="38">
        <f>E5-513</f>
        <v>41</v>
      </c>
      <c r="G5" s="37">
        <f>E5/48.56</f>
        <v>11.4085667215815</v>
      </c>
      <c r="H5" s="34">
        <v>533</v>
      </c>
      <c r="I5" s="41">
        <v>72</v>
      </c>
      <c r="J5" s="42">
        <f>I5/48.56</f>
        <v>1.4827018121911</v>
      </c>
      <c r="K5" s="43">
        <v>1206</v>
      </c>
      <c r="L5" s="41">
        <v>800</v>
      </c>
      <c r="M5" s="35">
        <f t="shared" ref="M5:M11" si="1">K5/L5*100</f>
        <v>150.75</v>
      </c>
      <c r="N5" s="33">
        <v>1</v>
      </c>
      <c r="O5" s="45">
        <v>1</v>
      </c>
      <c r="P5" s="42">
        <f t="shared" ref="P5:P11" si="2">N5/O5*100</f>
        <v>100</v>
      </c>
      <c r="Q5" s="41">
        <v>529</v>
      </c>
      <c r="R5" s="41">
        <v>454</v>
      </c>
      <c r="S5" s="41">
        <v>3857</v>
      </c>
    </row>
    <row r="6" s="3" customFormat="true" ht="42" customHeight="true" spans="1:19">
      <c r="A6" s="32" t="s">
        <v>21</v>
      </c>
      <c r="B6" s="33">
        <v>62</v>
      </c>
      <c r="C6" s="34">
        <v>45</v>
      </c>
      <c r="D6" s="35">
        <f t="shared" si="0"/>
        <v>137.777777777778</v>
      </c>
      <c r="E6" s="33">
        <v>407</v>
      </c>
      <c r="F6" s="38">
        <f>E6-343</f>
        <v>64</v>
      </c>
      <c r="G6" s="37">
        <f>E6/10.79</f>
        <v>37.7201112140871</v>
      </c>
      <c r="H6" s="34">
        <v>388</v>
      </c>
      <c r="I6" s="41">
        <v>112</v>
      </c>
      <c r="J6" s="42">
        <f>I6/10.79</f>
        <v>10.3799814643188</v>
      </c>
      <c r="K6" s="43">
        <v>2450</v>
      </c>
      <c r="L6" s="41">
        <v>2500</v>
      </c>
      <c r="M6" s="35">
        <f t="shared" si="1"/>
        <v>98</v>
      </c>
      <c r="N6" s="33">
        <v>11</v>
      </c>
      <c r="O6" s="45">
        <v>2</v>
      </c>
      <c r="P6" s="42">
        <f t="shared" si="2"/>
        <v>550</v>
      </c>
      <c r="Q6" s="41"/>
      <c r="R6" s="41"/>
      <c r="S6" s="41"/>
    </row>
    <row r="7" s="3" customFormat="true" ht="42" customHeight="true" spans="1:19">
      <c r="A7" s="32" t="s">
        <v>22</v>
      </c>
      <c r="B7" s="33">
        <v>150</v>
      </c>
      <c r="C7" s="34">
        <v>50</v>
      </c>
      <c r="D7" s="35">
        <f t="shared" si="0"/>
        <v>300</v>
      </c>
      <c r="E7" s="33">
        <v>412</v>
      </c>
      <c r="F7" s="36">
        <f>E7-345</f>
        <v>67</v>
      </c>
      <c r="G7" s="37">
        <f>E7/61.3</f>
        <v>6.721044045677</v>
      </c>
      <c r="H7" s="34">
        <v>395</v>
      </c>
      <c r="I7" s="41">
        <v>88</v>
      </c>
      <c r="J7" s="42">
        <f>I7/61.3</f>
        <v>1.43556280587276</v>
      </c>
      <c r="K7" s="43">
        <v>10780</v>
      </c>
      <c r="L7" s="41">
        <v>800</v>
      </c>
      <c r="M7" s="35">
        <f t="shared" si="1"/>
        <v>1347.5</v>
      </c>
      <c r="N7" s="33">
        <v>1</v>
      </c>
      <c r="O7" s="45">
        <v>1</v>
      </c>
      <c r="P7" s="42">
        <f t="shared" si="2"/>
        <v>100</v>
      </c>
      <c r="Q7" s="41">
        <v>1205</v>
      </c>
      <c r="R7" s="41">
        <v>990</v>
      </c>
      <c r="S7" s="41">
        <v>9985</v>
      </c>
    </row>
    <row r="8" s="3" customFormat="true" ht="42" customHeight="true" spans="1:19">
      <c r="A8" s="32" t="s">
        <v>23</v>
      </c>
      <c r="B8" s="33">
        <v>27</v>
      </c>
      <c r="C8" s="34">
        <v>20</v>
      </c>
      <c r="D8" s="35">
        <f t="shared" si="0"/>
        <v>135</v>
      </c>
      <c r="E8" s="33">
        <v>144</v>
      </c>
      <c r="F8" s="36">
        <f>E8-137</f>
        <v>7</v>
      </c>
      <c r="G8" s="37">
        <f>E8/40.67</f>
        <v>3.54069338578805</v>
      </c>
      <c r="H8" s="34">
        <v>157</v>
      </c>
      <c r="I8" s="41">
        <v>45</v>
      </c>
      <c r="J8" s="42">
        <f>I8/40.67</f>
        <v>1.10646668305877</v>
      </c>
      <c r="K8" s="43">
        <v>1880</v>
      </c>
      <c r="L8" s="41">
        <v>800</v>
      </c>
      <c r="M8" s="35">
        <f t="shared" si="1"/>
        <v>235</v>
      </c>
      <c r="N8" s="33">
        <v>0</v>
      </c>
      <c r="O8" s="45">
        <v>1</v>
      </c>
      <c r="P8" s="42">
        <f t="shared" si="2"/>
        <v>0</v>
      </c>
      <c r="Q8" s="41">
        <v>503</v>
      </c>
      <c r="R8" s="41">
        <v>725</v>
      </c>
      <c r="S8" s="41">
        <v>4694</v>
      </c>
    </row>
    <row r="9" s="3" customFormat="true" ht="42" customHeight="true" spans="1:19">
      <c r="A9" s="32" t="s">
        <v>24</v>
      </c>
      <c r="B9" s="33">
        <v>21</v>
      </c>
      <c r="C9" s="34">
        <v>20</v>
      </c>
      <c r="D9" s="35">
        <f t="shared" si="0"/>
        <v>105</v>
      </c>
      <c r="E9" s="33">
        <v>288</v>
      </c>
      <c r="F9" s="36">
        <f>E9-277</f>
        <v>11</v>
      </c>
      <c r="G9" s="37">
        <f>E9/36.25</f>
        <v>7.9448275862069</v>
      </c>
      <c r="H9" s="34">
        <v>297</v>
      </c>
      <c r="I9" s="41">
        <v>65</v>
      </c>
      <c r="J9" s="42">
        <f>I9/36.25</f>
        <v>1.79310344827586</v>
      </c>
      <c r="K9" s="43">
        <v>800</v>
      </c>
      <c r="L9" s="41">
        <v>800</v>
      </c>
      <c r="M9" s="35">
        <f t="shared" si="1"/>
        <v>100</v>
      </c>
      <c r="N9" s="33">
        <v>0</v>
      </c>
      <c r="O9" s="45">
        <v>1</v>
      </c>
      <c r="P9" s="42">
        <f t="shared" si="2"/>
        <v>0</v>
      </c>
      <c r="Q9" s="41">
        <v>1038</v>
      </c>
      <c r="R9" s="41">
        <v>658</v>
      </c>
      <c r="S9" s="41">
        <v>4519</v>
      </c>
    </row>
    <row r="10" s="3" customFormat="true" ht="42" customHeight="true" spans="1:19">
      <c r="A10" s="32" t="s">
        <v>25</v>
      </c>
      <c r="B10" s="33">
        <v>24</v>
      </c>
      <c r="C10" s="34">
        <v>20</v>
      </c>
      <c r="D10" s="35">
        <f t="shared" si="0"/>
        <v>120</v>
      </c>
      <c r="E10" s="33">
        <v>311</v>
      </c>
      <c r="F10" s="36">
        <f>E10-295</f>
        <v>16</v>
      </c>
      <c r="G10" s="37">
        <f>E10/30.515</f>
        <v>10.1917089955759</v>
      </c>
      <c r="H10" s="34">
        <v>315</v>
      </c>
      <c r="I10" s="41">
        <v>52</v>
      </c>
      <c r="J10" s="42">
        <f>I10/30.515</f>
        <v>1.70407996067508</v>
      </c>
      <c r="K10" s="43">
        <v>500</v>
      </c>
      <c r="L10" s="41">
        <v>800</v>
      </c>
      <c r="M10" s="35">
        <f t="shared" si="1"/>
        <v>62.5</v>
      </c>
      <c r="N10" s="33">
        <v>0</v>
      </c>
      <c r="O10" s="45">
        <v>1</v>
      </c>
      <c r="P10" s="42">
        <f t="shared" si="2"/>
        <v>0</v>
      </c>
      <c r="Q10" s="41">
        <v>790</v>
      </c>
      <c r="R10" s="41">
        <v>427</v>
      </c>
      <c r="S10" s="41">
        <v>3056</v>
      </c>
    </row>
    <row r="11" s="3" customFormat="true" ht="42" customHeight="true" spans="1:19">
      <c r="A11" s="32" t="s">
        <v>26</v>
      </c>
      <c r="B11" s="33">
        <f>SUM(B4:B10)</f>
        <v>489</v>
      </c>
      <c r="C11" s="34">
        <f>SUM(C4:C10)</f>
        <v>265</v>
      </c>
      <c r="D11" s="35">
        <f t="shared" si="0"/>
        <v>184.528301886792</v>
      </c>
      <c r="E11" s="33">
        <f>SUM(E4:E10)</f>
        <v>2734</v>
      </c>
      <c r="F11" s="36">
        <f>SUM(F4:F10)</f>
        <v>262</v>
      </c>
      <c r="G11" s="37">
        <f>E11/385.56</f>
        <v>7.09098454196493</v>
      </c>
      <c r="H11" s="34">
        <f>SUM(H4:H10)</f>
        <v>2737</v>
      </c>
      <c r="I11" s="41">
        <f>SUM(I4:I10)</f>
        <v>582</v>
      </c>
      <c r="J11" s="42">
        <f>I11/385.56</f>
        <v>1.50949268596327</v>
      </c>
      <c r="K11" s="43">
        <f>SUM(K4:K10)</f>
        <v>27636</v>
      </c>
      <c r="L11" s="41">
        <v>10000</v>
      </c>
      <c r="M11" s="35">
        <f t="shared" si="1"/>
        <v>276.36</v>
      </c>
      <c r="N11" s="33">
        <f>SUM(N4:N10)</f>
        <v>14</v>
      </c>
      <c r="O11" s="45">
        <f>SUM(O4:O10)</f>
        <v>10</v>
      </c>
      <c r="P11" s="42">
        <f t="shared" si="2"/>
        <v>140</v>
      </c>
      <c r="Q11" s="41">
        <v>7338</v>
      </c>
      <c r="R11" s="41">
        <v>6763</v>
      </c>
      <c r="S11" s="41">
        <v>45523</v>
      </c>
    </row>
    <row r="12" spans="10:10">
      <c r="J12" s="44"/>
    </row>
  </sheetData>
  <mergeCells count="11">
    <mergeCell ref="A1:S1"/>
    <mergeCell ref="B2:D2"/>
    <mergeCell ref="E2:H2"/>
    <mergeCell ref="I2:J2"/>
    <mergeCell ref="K2:M2"/>
    <mergeCell ref="N2:P2"/>
    <mergeCell ref="Q2:S2"/>
    <mergeCell ref="A2:A3"/>
    <mergeCell ref="Q5:Q6"/>
    <mergeCell ref="R5:R6"/>
    <mergeCell ref="S5:S6"/>
  </mergeCells>
  <printOptions horizontalCentered="true"/>
  <pageMargins left="0.590277777777778" right="0.590277777777778" top="1.18055555555556" bottom="0.786805555555556" header="0.393055555555556" footer="0.39305555555555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D21" sqref="D21"/>
    </sheetView>
  </sheetViews>
  <sheetFormatPr defaultColWidth="9" defaultRowHeight="13.5"/>
  <cols>
    <col min="1" max="1" width="5.75" style="1" customWidth="true"/>
    <col min="2" max="2" width="9" style="1"/>
    <col min="3" max="10" width="8.125" style="3" customWidth="true"/>
  </cols>
  <sheetData>
    <row r="1" s="1" customFormat="true" ht="39" customHeight="true" spans="1:10">
      <c r="A1" s="4" t="s">
        <v>28</v>
      </c>
      <c r="B1" s="4"/>
      <c r="C1" s="4"/>
      <c r="D1" s="4"/>
      <c r="E1" s="4"/>
      <c r="F1" s="4"/>
      <c r="G1" s="4"/>
      <c r="H1" s="4"/>
      <c r="I1" s="4"/>
      <c r="J1" s="4"/>
    </row>
    <row r="2" s="2" customFormat="true" ht="32" customHeight="true" spans="1:10">
      <c r="A2" s="5" t="s">
        <v>0</v>
      </c>
      <c r="B2" s="5"/>
      <c r="C2" s="6" t="s">
        <v>19</v>
      </c>
      <c r="D2" s="6" t="s">
        <v>20</v>
      </c>
      <c r="E2" s="6" t="s">
        <v>21</v>
      </c>
      <c r="F2" s="6" t="s">
        <v>22</v>
      </c>
      <c r="G2" s="6" t="s">
        <v>23</v>
      </c>
      <c r="H2" s="6" t="s">
        <v>24</v>
      </c>
      <c r="I2" s="6" t="s">
        <v>25</v>
      </c>
      <c r="J2" s="6" t="s">
        <v>26</v>
      </c>
    </row>
    <row r="3" spans="1:10">
      <c r="A3" s="5" t="s">
        <v>1</v>
      </c>
      <c r="B3" s="7" t="s">
        <v>7</v>
      </c>
      <c r="C3" s="8">
        <v>145</v>
      </c>
      <c r="D3" s="8">
        <v>60</v>
      </c>
      <c r="E3" s="8">
        <v>62</v>
      </c>
      <c r="F3" s="8">
        <v>150</v>
      </c>
      <c r="G3" s="8">
        <v>27</v>
      </c>
      <c r="H3" s="8">
        <v>21</v>
      </c>
      <c r="I3" s="8">
        <v>24</v>
      </c>
      <c r="J3" s="8">
        <f t="shared" ref="J3:J7" si="0">SUM(C3:I3)</f>
        <v>489</v>
      </c>
    </row>
    <row r="4" ht="25.5" spans="1:10">
      <c r="A4" s="5"/>
      <c r="B4" s="7" t="s">
        <v>8</v>
      </c>
      <c r="C4" s="9">
        <v>90</v>
      </c>
      <c r="D4" s="9">
        <v>20</v>
      </c>
      <c r="E4" s="9">
        <v>45</v>
      </c>
      <c r="F4" s="9">
        <v>50</v>
      </c>
      <c r="G4" s="9">
        <v>20</v>
      </c>
      <c r="H4" s="9">
        <v>20</v>
      </c>
      <c r="I4" s="9">
        <v>20</v>
      </c>
      <c r="J4" s="9">
        <f t="shared" si="0"/>
        <v>265</v>
      </c>
    </row>
    <row r="5" ht="25.5" spans="1:10">
      <c r="A5" s="5"/>
      <c r="B5" s="7" t="s">
        <v>9</v>
      </c>
      <c r="C5" s="10">
        <f t="shared" ref="C5:J5" si="1">C3/C4*100</f>
        <v>161.111111111111</v>
      </c>
      <c r="D5" s="10">
        <f t="shared" si="1"/>
        <v>300</v>
      </c>
      <c r="E5" s="10">
        <f t="shared" si="1"/>
        <v>137.777777777778</v>
      </c>
      <c r="F5" s="10">
        <f t="shared" si="1"/>
        <v>300</v>
      </c>
      <c r="G5" s="10">
        <f t="shared" si="1"/>
        <v>135</v>
      </c>
      <c r="H5" s="10">
        <f t="shared" si="1"/>
        <v>105</v>
      </c>
      <c r="I5" s="10">
        <f t="shared" si="1"/>
        <v>120</v>
      </c>
      <c r="J5" s="10">
        <f t="shared" si="1"/>
        <v>184.528301886792</v>
      </c>
    </row>
    <row r="6" spans="1:10">
      <c r="A6" s="5" t="s">
        <v>2</v>
      </c>
      <c r="B6" s="7" t="s">
        <v>7</v>
      </c>
      <c r="C6" s="8">
        <v>618</v>
      </c>
      <c r="D6" s="8">
        <v>554</v>
      </c>
      <c r="E6" s="8">
        <v>407</v>
      </c>
      <c r="F6" s="8">
        <v>412</v>
      </c>
      <c r="G6" s="8">
        <v>144</v>
      </c>
      <c r="H6" s="8">
        <v>288</v>
      </c>
      <c r="I6" s="8">
        <v>311</v>
      </c>
      <c r="J6" s="8">
        <f t="shared" si="0"/>
        <v>2734</v>
      </c>
    </row>
    <row r="7" ht="25.5" spans="1:10">
      <c r="A7" s="5"/>
      <c r="B7" s="7" t="s">
        <v>10</v>
      </c>
      <c r="C7" s="11">
        <f>C6-562</f>
        <v>56</v>
      </c>
      <c r="D7" s="12">
        <f>D6-513</f>
        <v>41</v>
      </c>
      <c r="E7" s="12">
        <f>E6-343</f>
        <v>64</v>
      </c>
      <c r="F7" s="11">
        <f>F6-345</f>
        <v>67</v>
      </c>
      <c r="G7" s="11">
        <f>G6-137</f>
        <v>7</v>
      </c>
      <c r="H7" s="11">
        <f>H6-277</f>
        <v>11</v>
      </c>
      <c r="I7" s="11">
        <f>I6-295</f>
        <v>16</v>
      </c>
      <c r="J7" s="11">
        <f t="shared" si="0"/>
        <v>262</v>
      </c>
    </row>
    <row r="8" ht="25.5" spans="1:10">
      <c r="A8" s="5"/>
      <c r="B8" s="7" t="s">
        <v>11</v>
      </c>
      <c r="C8" s="13">
        <f>C6/162.52</f>
        <v>3.80260890967266</v>
      </c>
      <c r="D8" s="13">
        <f>D6/48.18</f>
        <v>11.4985471149855</v>
      </c>
      <c r="E8" s="13">
        <f>E6/8.28</f>
        <v>49.1545893719807</v>
      </c>
      <c r="F8" s="13">
        <f>F6/57.12</f>
        <v>7.21288515406162</v>
      </c>
      <c r="G8" s="13">
        <f>G6/48.25</f>
        <v>2.98445595854922</v>
      </c>
      <c r="H8" s="13">
        <f>H6/37.96</f>
        <v>7.58693361433087</v>
      </c>
      <c r="I8" s="13">
        <f>I6/30.9</f>
        <v>10.0647249190939</v>
      </c>
      <c r="J8" s="13">
        <f>J6/393.3</f>
        <v>6.95143656242054</v>
      </c>
    </row>
    <row r="9" ht="25.5" spans="1:10">
      <c r="A9" s="5"/>
      <c r="B9" s="7" t="s">
        <v>8</v>
      </c>
      <c r="C9" s="9">
        <v>652</v>
      </c>
      <c r="D9" s="9">
        <v>533</v>
      </c>
      <c r="E9" s="9">
        <v>388</v>
      </c>
      <c r="F9" s="9">
        <v>395</v>
      </c>
      <c r="G9" s="9">
        <v>157</v>
      </c>
      <c r="H9" s="9">
        <v>297</v>
      </c>
      <c r="I9" s="9">
        <v>315</v>
      </c>
      <c r="J9" s="9">
        <f t="shared" ref="J9:J12" si="2">SUM(C9:I9)</f>
        <v>2737</v>
      </c>
    </row>
    <row r="10" ht="18" customHeight="true" spans="1:10">
      <c r="A10" s="7" t="s">
        <v>3</v>
      </c>
      <c r="B10" s="7" t="s">
        <v>7</v>
      </c>
      <c r="C10" s="14">
        <v>148</v>
      </c>
      <c r="D10" s="14">
        <v>72</v>
      </c>
      <c r="E10" s="14">
        <v>112</v>
      </c>
      <c r="F10" s="14">
        <v>88</v>
      </c>
      <c r="G10" s="14">
        <v>45</v>
      </c>
      <c r="H10" s="14">
        <v>65</v>
      </c>
      <c r="I10" s="14">
        <v>52</v>
      </c>
      <c r="J10" s="14">
        <f t="shared" si="2"/>
        <v>582</v>
      </c>
    </row>
    <row r="11" ht="57" customHeight="true" spans="1:10">
      <c r="A11" s="7"/>
      <c r="B11" s="7" t="s">
        <v>12</v>
      </c>
      <c r="C11" s="15">
        <f>C10/162.52</f>
        <v>0.910657149889244</v>
      </c>
      <c r="D11" s="15">
        <f>D10/48.18</f>
        <v>1.49439601494396</v>
      </c>
      <c r="E11" s="15">
        <f>E10/8.28</f>
        <v>13.5265700483092</v>
      </c>
      <c r="F11" s="15">
        <f>F10/57.21</f>
        <v>1.53819262366719</v>
      </c>
      <c r="G11" s="15">
        <f>G10/48.25</f>
        <v>0.932642487046632</v>
      </c>
      <c r="H11" s="15">
        <f>H10/37.96</f>
        <v>1.71232876712329</v>
      </c>
      <c r="I11" s="15">
        <f>I10/30.9</f>
        <v>1.68284789644013</v>
      </c>
      <c r="J11" s="15">
        <f>J10/393.3</f>
        <v>1.47978642257818</v>
      </c>
    </row>
    <row r="12" ht="25.5" spans="1:10">
      <c r="A12" s="5" t="s">
        <v>4</v>
      </c>
      <c r="B12" s="7" t="s">
        <v>13</v>
      </c>
      <c r="C12" s="14">
        <v>10020</v>
      </c>
      <c r="D12" s="14">
        <v>1206</v>
      </c>
      <c r="E12" s="14">
        <v>2450</v>
      </c>
      <c r="F12" s="14">
        <v>10780</v>
      </c>
      <c r="G12" s="14">
        <v>1880</v>
      </c>
      <c r="H12" s="14">
        <v>800</v>
      </c>
      <c r="I12" s="14">
        <v>500</v>
      </c>
      <c r="J12" s="14">
        <f t="shared" si="2"/>
        <v>27636</v>
      </c>
    </row>
    <row r="13" ht="25.5" spans="1:10">
      <c r="A13" s="5"/>
      <c r="B13" s="7" t="s">
        <v>14</v>
      </c>
      <c r="C13" s="14">
        <v>3500</v>
      </c>
      <c r="D13" s="14">
        <v>800</v>
      </c>
      <c r="E13" s="14">
        <v>2500</v>
      </c>
      <c r="F13" s="14">
        <v>800</v>
      </c>
      <c r="G13" s="14">
        <v>800</v>
      </c>
      <c r="H13" s="14">
        <v>800</v>
      </c>
      <c r="I13" s="14">
        <v>800</v>
      </c>
      <c r="J13" s="14">
        <v>10000</v>
      </c>
    </row>
    <row r="14" ht="25.5" spans="1:10">
      <c r="A14" s="5"/>
      <c r="B14" s="7" t="s">
        <v>9</v>
      </c>
      <c r="C14" s="10">
        <f t="shared" ref="C14:J14" si="3">C12/C13*100</f>
        <v>286.285714285714</v>
      </c>
      <c r="D14" s="10">
        <f t="shared" si="3"/>
        <v>150.75</v>
      </c>
      <c r="E14" s="10">
        <f t="shared" si="3"/>
        <v>98</v>
      </c>
      <c r="F14" s="10">
        <f t="shared" si="3"/>
        <v>1347.5</v>
      </c>
      <c r="G14" s="10">
        <f t="shared" si="3"/>
        <v>235</v>
      </c>
      <c r="H14" s="10">
        <f t="shared" si="3"/>
        <v>100</v>
      </c>
      <c r="I14" s="10">
        <f t="shared" si="3"/>
        <v>62.5</v>
      </c>
      <c r="J14" s="10">
        <f t="shared" si="3"/>
        <v>276.36</v>
      </c>
    </row>
    <row r="15" spans="1:10">
      <c r="A15" s="5" t="s">
        <v>5</v>
      </c>
      <c r="B15" s="7" t="s">
        <v>15</v>
      </c>
      <c r="C15" s="8">
        <v>1</v>
      </c>
      <c r="D15" s="8">
        <v>1</v>
      </c>
      <c r="E15" s="8">
        <v>11</v>
      </c>
      <c r="F15" s="8">
        <v>1</v>
      </c>
      <c r="G15" s="8">
        <v>0</v>
      </c>
      <c r="H15" s="8">
        <v>0</v>
      </c>
      <c r="I15" s="8">
        <v>0</v>
      </c>
      <c r="J15" s="8">
        <f>SUM(C15:I15)</f>
        <v>14</v>
      </c>
    </row>
    <row r="16" ht="25.5" spans="1:10">
      <c r="A16" s="5"/>
      <c r="B16" s="7" t="s">
        <v>14</v>
      </c>
      <c r="C16" s="8">
        <v>3</v>
      </c>
      <c r="D16" s="8">
        <v>1</v>
      </c>
      <c r="E16" s="8">
        <v>2</v>
      </c>
      <c r="F16" s="8">
        <v>1</v>
      </c>
      <c r="G16" s="8">
        <v>1</v>
      </c>
      <c r="H16" s="8">
        <v>1</v>
      </c>
      <c r="I16" s="8">
        <v>1</v>
      </c>
      <c r="J16" s="8">
        <f>SUM(C16:I16)</f>
        <v>10</v>
      </c>
    </row>
    <row r="17" ht="25.5" spans="1:10">
      <c r="A17" s="5"/>
      <c r="B17" s="7" t="s">
        <v>9</v>
      </c>
      <c r="C17" s="15">
        <f t="shared" ref="C17:J17" si="4">C15/C16*100</f>
        <v>33.3333333333333</v>
      </c>
      <c r="D17" s="15">
        <f t="shared" si="4"/>
        <v>100</v>
      </c>
      <c r="E17" s="15">
        <f t="shared" si="4"/>
        <v>550</v>
      </c>
      <c r="F17" s="15">
        <f t="shared" si="4"/>
        <v>100</v>
      </c>
      <c r="G17" s="15">
        <f t="shared" si="4"/>
        <v>0</v>
      </c>
      <c r="H17" s="15">
        <f t="shared" si="4"/>
        <v>0</v>
      </c>
      <c r="I17" s="15">
        <f t="shared" si="4"/>
        <v>0</v>
      </c>
      <c r="J17" s="15">
        <f t="shared" si="4"/>
        <v>140</v>
      </c>
    </row>
    <row r="18" ht="25.5" spans="1:10">
      <c r="A18" s="5" t="s">
        <v>6</v>
      </c>
      <c r="B18" s="7" t="s">
        <v>16</v>
      </c>
      <c r="C18" s="14">
        <v>3965</v>
      </c>
      <c r="D18" s="14">
        <v>809</v>
      </c>
      <c r="E18" s="14"/>
      <c r="F18" s="14">
        <v>1784</v>
      </c>
      <c r="G18" s="14">
        <v>710</v>
      </c>
      <c r="H18" s="14">
        <v>1332</v>
      </c>
      <c r="I18" s="14">
        <v>982</v>
      </c>
      <c r="J18" s="14">
        <v>10562</v>
      </c>
    </row>
    <row r="19" ht="25.5" spans="1:10">
      <c r="A19" s="5"/>
      <c r="B19" s="7" t="s">
        <v>17</v>
      </c>
      <c r="C19" s="14">
        <v>4338</v>
      </c>
      <c r="D19" s="14">
        <v>723</v>
      </c>
      <c r="E19" s="14"/>
      <c r="F19" s="14">
        <v>1645</v>
      </c>
      <c r="G19" s="14">
        <v>1040</v>
      </c>
      <c r="H19" s="14">
        <v>1471</v>
      </c>
      <c r="I19" s="14">
        <v>1364</v>
      </c>
      <c r="J19" s="14">
        <v>11220</v>
      </c>
    </row>
    <row r="20" ht="25.5" spans="1:10">
      <c r="A20" s="5"/>
      <c r="B20" s="7" t="s">
        <v>18</v>
      </c>
      <c r="C20" s="14">
        <v>17976</v>
      </c>
      <c r="D20" s="14">
        <v>4088</v>
      </c>
      <c r="E20" s="14"/>
      <c r="F20" s="14">
        <v>10681</v>
      </c>
      <c r="G20" s="14">
        <v>4971</v>
      </c>
      <c r="H20" s="14">
        <v>5247</v>
      </c>
      <c r="I20" s="14">
        <v>3982</v>
      </c>
      <c r="J20" s="14">
        <v>49806</v>
      </c>
    </row>
    <row r="21" ht="29" customHeight="true" spans="1:10">
      <c r="A21" s="5" t="s">
        <v>29</v>
      </c>
      <c r="B21" s="16" t="s">
        <v>30</v>
      </c>
      <c r="C21" s="8">
        <v>23</v>
      </c>
      <c r="D21" s="8">
        <v>6</v>
      </c>
      <c r="E21" s="8">
        <v>12</v>
      </c>
      <c r="F21" s="8">
        <v>8</v>
      </c>
      <c r="G21" s="8">
        <v>5</v>
      </c>
      <c r="H21" s="8">
        <v>5</v>
      </c>
      <c r="I21" s="8">
        <v>2</v>
      </c>
      <c r="J21" s="8">
        <f>SUM(C21:I21)</f>
        <v>61</v>
      </c>
    </row>
    <row r="22" ht="27" customHeight="true" spans="1:10">
      <c r="A22" s="5"/>
      <c r="B22" s="17" t="s">
        <v>31</v>
      </c>
      <c r="C22" s="8">
        <v>11</v>
      </c>
      <c r="D22" s="8">
        <v>1</v>
      </c>
      <c r="E22" s="8">
        <v>3</v>
      </c>
      <c r="F22" s="8">
        <v>8</v>
      </c>
      <c r="G22" s="8">
        <v>2</v>
      </c>
      <c r="H22" s="8">
        <v>1</v>
      </c>
      <c r="I22" s="8">
        <v>0</v>
      </c>
      <c r="J22" s="8">
        <f>SUM(C22:I22)</f>
        <v>26</v>
      </c>
    </row>
    <row r="23" ht="25.5" spans="1:10">
      <c r="A23" s="5"/>
      <c r="B23" s="17" t="s">
        <v>32</v>
      </c>
      <c r="C23" s="18">
        <v>19</v>
      </c>
      <c r="D23" s="18">
        <v>14</v>
      </c>
      <c r="E23" s="18">
        <v>22</v>
      </c>
      <c r="F23" s="18">
        <v>27</v>
      </c>
      <c r="G23" s="18">
        <v>1</v>
      </c>
      <c r="H23" s="18">
        <v>2</v>
      </c>
      <c r="I23" s="18">
        <v>11</v>
      </c>
      <c r="J23" s="8">
        <f>SUM(C23:I23)</f>
        <v>96</v>
      </c>
    </row>
    <row r="24" s="1" customFormat="true" spans="1:10">
      <c r="A24" s="19" t="s">
        <v>33</v>
      </c>
      <c r="B24" s="19"/>
      <c r="C24" s="20"/>
      <c r="D24" s="20"/>
      <c r="E24" s="20"/>
      <c r="F24" s="20"/>
      <c r="G24" s="20"/>
      <c r="H24" s="20"/>
      <c r="I24" s="20"/>
      <c r="J24" s="20"/>
    </row>
    <row r="25" s="1" customFormat="true" ht="31" customHeight="true" spans="1:10">
      <c r="A25" s="19"/>
      <c r="B25" s="19"/>
      <c r="C25" s="20"/>
      <c r="D25" s="20"/>
      <c r="E25" s="20"/>
      <c r="F25" s="20"/>
      <c r="G25" s="20"/>
      <c r="H25" s="20"/>
      <c r="I25" s="20"/>
      <c r="J25" s="20"/>
    </row>
  </sheetData>
  <mergeCells count="13">
    <mergeCell ref="A1:J1"/>
    <mergeCell ref="A2:B2"/>
    <mergeCell ref="D18:E18"/>
    <mergeCell ref="D19:E19"/>
    <mergeCell ref="D20:E20"/>
    <mergeCell ref="A3:A5"/>
    <mergeCell ref="A6:A9"/>
    <mergeCell ref="A10:A11"/>
    <mergeCell ref="A12:A14"/>
    <mergeCell ref="A15:A17"/>
    <mergeCell ref="A18:A20"/>
    <mergeCell ref="A21:A23"/>
    <mergeCell ref="A24:J2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上半年专利创造情况 (2)</vt:lpstr>
      <vt:lpstr>上半年专利创造情况</vt:lpstr>
      <vt:lpstr>前三季度知识产权工作情况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2019-08-11T08:57:00Z</dcterms:created>
  <cp:lastPrinted>2021-08-20T01:50:00Z</cp:lastPrinted>
  <dcterms:modified xsi:type="dcterms:W3CDTF">2021-12-01T10:15:23Z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