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  <sheet name="Sheet2" sheetId="2" r:id="rId2"/>
  </sheets>
  <definedNames>
    <definedName name="_xlnm.Print_Area" localSheetId="0">Sheet1!$A$1:$K$13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<sst xmlns="http://schemas.openxmlformats.org/spreadsheetml/2006/main" count="55" uniqueCount="35">
  <si>
    <t>枣庄市2024年1-8月各区（市）专利主要统计数据情况表</t>
  </si>
  <si>
    <t>区（市）</t>
  </si>
  <si>
    <t>专利授权量</t>
  </si>
  <si>
    <t>有效发明专利</t>
  </si>
  <si>
    <t>PCT
国际专利</t>
  </si>
  <si>
    <t>授权总量 （件）</t>
  </si>
  <si>
    <t>其中：发明专利授权量</t>
  </si>
  <si>
    <t>累计总量（件）</t>
  </si>
  <si>
    <t>比去年底净增长（件）</t>
  </si>
  <si>
    <t>年指导目标（件）</t>
  </si>
  <si>
    <t>人口（万人）</t>
  </si>
  <si>
    <t>万人比（件）</t>
  </si>
  <si>
    <t>申请量
（件）</t>
  </si>
  <si>
    <t>指导目标（件）</t>
  </si>
  <si>
    <t>授权量 （件）</t>
  </si>
  <si>
    <t>完成目标 （%）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</si>
  <si>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</si>
  <si>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</si>
  <si>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</si>
  <si>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</si>
  <si>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</si>
  <si>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</si>
  <si>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</si>
  <si>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全市合计</t>
  </si>
  <si>
    <t>2024年1-8月，全省专利授权量 189702件，发明专利授权量 44674 件，全省PCT国际专利申请 1111 件。
截至2024年8月底，全省发明专利拥有量271313件，每万人口发明专利拥有量达到 26.70 件。</t>
  </si>
  <si>
    <t>2020年1-11月各区（市）专利创造目标情况表</t>
  </si>
  <si>
    <t>专利申请</t>
  </si>
  <si>
    <t>专利授权</t>
  </si>
  <si>
    <t>PCT</t>
  </si>
  <si>
    <t>申请总量（件）</t>
  </si>
  <si>
    <t>其中：发明专利申请</t>
  </si>
  <si>
    <t>其中：发明专利授权</t>
  </si>
  <si>
    <t>PCT国际专利申请量（件）</t>
  </si>
  <si>
    <t>申请量 （件）</t>
  </si>
  <si>
    <t>2019年底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</si>
</sst>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  <numFmt numFmtId="178" formatCode="0.00_ "/>
  </numFmts>
  <fonts count="37">
    <font>
      <sz val="12"/>
      <name val="宋体"/>
      <charset val="134"/>
    </font>
    <font>
      <sz val="11"/>
      <name val="宋体"/>
      <charset val="134"/>
    </font>
    <font>
      <sz val="24"/>
      <color indexed="8"/>
      <name val="黑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2"/>
      <color rgb="FFC00000"/>
      <name val="宋体"/>
      <charset val="134"/>
    </font>
    <font>
      <sz val="26"/>
      <color indexed="8"/>
      <name val="方正小标宋简体"/>
      <charset val="134"/>
    </font>
    <font>
      <sz val="10"/>
      <color theme="1"/>
      <name val="方正黑体_GBK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0"/>
      <name val="方正黑体_GBK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176" fontId="5" fillId="0" borderId="1" xfId="49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0" fontId="5" fillId="0" borderId="1" xfId="49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0" xfId="0" applyFont="1" applyFill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176" fontId="14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0" fontId="15" fillId="0" borderId="1" xfId="49" applyNumberFormat="1" applyFont="1" applyFill="1" applyBorder="1" applyAlignment="1">
      <alignment horizontal="center" vertical="center" wrapText="1"/>
    </xf>
    <xf numFmtId="0" fontId="14" fillId="0" borderId="2" xfId="49" applyFont="1" applyFill="1" applyBorder="1" applyAlignment="1">
      <alignment horizontal="center" vertical="center" wrapText="1"/>
    </xf>
    <xf numFmtId="0" fontId="14" fillId="0" borderId="2" xfId="49" applyFont="1" applyFill="1" applyBorder="1" applyAlignment="1">
      <alignment horizontal="center" vertical="center"/>
    </xf>
    <xf numFmtId="0" fontId="15" fillId="0" borderId="2" xfId="49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0" fontId="17" fillId="0" borderId="0" xfId="49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7" fillId="0" borderId="0" xfId="49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178" fontId="1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90" zoomScaleNormal="90" topLeftCell="A7" workbookViewId="0">
      <selection activeCell="A13" sqref="A13:K13"/>
    </sheetView>
  </sheetViews>
  <sheetFormatPr defaultColWidth="9" defaultRowHeight="15.6"/>
  <cols>
    <col min="1" max="2" width="10.625" customWidth="1"/>
    <col min="3" max="3" width="10.625" style="25" customWidth="1"/>
    <col min="4" max="5" width="10.625" customWidth="1"/>
    <col min="6" max="6" width="10.625" style="25" customWidth="1"/>
    <col min="7" max="7" width="10.625" customWidth="1"/>
    <col min="8" max="10" width="10.625" style="25" customWidth="1"/>
    <col min="11" max="11" width="10.625" customWidth="1"/>
    <col min="13" max="13" width="10.2166666666667" style="26" customWidth="1"/>
    <col min="14" max="14" width="9.01666666666667" customWidth="1"/>
  </cols>
  <sheetData>
    <row r="1" ht="50" customHeight="1" spans="1:1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35" customHeight="1" spans="1:11">
      <c r="A2" s="28" t="s">
        <v>1</v>
      </c>
      <c r="B2" s="29" t="s">
        <v>2</v>
      </c>
      <c r="C2" s="29"/>
      <c r="D2" s="29"/>
      <c r="E2" s="29"/>
      <c r="F2" s="29" t="s">
        <v>3</v>
      </c>
      <c r="G2" s="29"/>
      <c r="H2" s="29"/>
      <c r="I2" s="29"/>
      <c r="J2" s="29"/>
      <c r="K2" s="40" t="s">
        <v>4</v>
      </c>
    </row>
    <row r="3" ht="35" customHeight="1" spans="1:11">
      <c r="A3" s="28"/>
      <c r="B3" s="29" t="s">
        <v>5</v>
      </c>
      <c r="C3" s="29" t="s">
        <v>6</v>
      </c>
      <c r="D3" s="29"/>
      <c r="E3" s="29"/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40" t="s">
        <v>12</v>
      </c>
    </row>
    <row r="4" ht="35" customHeight="1" spans="1:15">
      <c r="A4" s="28"/>
      <c r="B4" s="29"/>
      <c r="C4" s="29" t="s">
        <v>13</v>
      </c>
      <c r="D4" s="29" t="s">
        <v>14</v>
      </c>
      <c r="E4" s="29" t="s">
        <v>15</v>
      </c>
      <c r="F4" s="29"/>
      <c r="G4" s="29"/>
      <c r="H4" s="29"/>
      <c r="I4" s="29"/>
      <c r="J4" s="29"/>
      <c r="K4" s="40"/>
      <c r="L4" s="41"/>
      <c r="M4" s="42"/>
      <c r="O4" s="41"/>
    </row>
    <row r="5" s="23" customFormat="1" ht="30" customHeight="1" spans="1:15">
      <c r="A5" s="30" t="s">
        <v>16</v>
      </c>
      <c r="B5" s="30">
        <v>1703</v>
      </c>
      <c r="C5" s="31">
        <v>249</v>
      </c>
      <c r="D5" s="30">
        <v>198</v>
      </c>
      <c r="E5" s="32">
        <f>D5/C5</f>
        <v>0.795180722891566</v>
      </c>
      <c r="F5" s="33">
        <v>1078</v>
      </c>
      <c r="G5" s="34">
        <f>F5-935</f>
        <v>143</v>
      </c>
      <c r="H5" s="31">
        <v>1057</v>
      </c>
      <c r="I5" s="43">
        <v>155.32</v>
      </c>
      <c r="J5" s="44">
        <f>F5/I5</f>
        <v>6.94050991501416</v>
      </c>
      <c r="K5" s="33">
        <v>7</v>
      </c>
      <c r="L5" s="45"/>
      <c r="M5" s="46"/>
      <c r="O5" s="47"/>
    </row>
    <row r="6" s="24" customFormat="1" ht="30" customHeight="1" spans="1:15">
      <c r="A6" s="30" t="s">
        <v>17</v>
      </c>
      <c r="B6" s="30">
        <v>600</v>
      </c>
      <c r="C6" s="31">
        <v>92</v>
      </c>
      <c r="D6" s="30">
        <v>77</v>
      </c>
      <c r="E6" s="32">
        <f>D6/C6</f>
        <v>0.83695652173913</v>
      </c>
      <c r="F6" s="33">
        <v>746</v>
      </c>
      <c r="G6" s="35">
        <f>F6-673</f>
        <v>73</v>
      </c>
      <c r="H6" s="31">
        <v>760</v>
      </c>
      <c r="I6" s="43">
        <v>49.22</v>
      </c>
      <c r="J6" s="44">
        <f t="shared" ref="J6:J12" si="0">F6/I6</f>
        <v>15.1564404713531</v>
      </c>
      <c r="K6" s="33">
        <v>0</v>
      </c>
      <c r="L6" s="48"/>
      <c r="M6" s="49"/>
      <c r="N6" s="50"/>
      <c r="O6" s="50"/>
    </row>
    <row r="7" s="23" customFormat="1" ht="30" customHeight="1" spans="1:15">
      <c r="A7" s="30" t="s">
        <v>18</v>
      </c>
      <c r="B7" s="30">
        <v>721</v>
      </c>
      <c r="C7" s="31">
        <v>149</v>
      </c>
      <c r="D7" s="30">
        <v>89</v>
      </c>
      <c r="E7" s="32">
        <f t="shared" ref="E6:E12" si="1">D7/C7</f>
        <v>0.597315436241611</v>
      </c>
      <c r="F7" s="33">
        <v>630</v>
      </c>
      <c r="G7" s="34">
        <f>F7-626</f>
        <v>4</v>
      </c>
      <c r="H7" s="31">
        <v>707</v>
      </c>
      <c r="I7" s="43">
        <v>61.3</v>
      </c>
      <c r="J7" s="44">
        <f t="shared" si="0"/>
        <v>10.2773246329527</v>
      </c>
      <c r="K7" s="33">
        <v>3</v>
      </c>
      <c r="L7" s="45"/>
      <c r="M7" s="46"/>
      <c r="N7" s="47"/>
      <c r="O7" s="47"/>
    </row>
    <row r="8" s="23" customFormat="1" ht="30" customHeight="1" spans="1:15">
      <c r="A8" s="30" t="s">
        <v>19</v>
      </c>
      <c r="B8" s="30">
        <v>427</v>
      </c>
      <c r="C8" s="31">
        <v>60</v>
      </c>
      <c r="D8" s="30">
        <v>32</v>
      </c>
      <c r="E8" s="32">
        <f t="shared" si="1"/>
        <v>0.533333333333333</v>
      </c>
      <c r="F8" s="33">
        <v>216</v>
      </c>
      <c r="G8" s="34">
        <f>F8-196</f>
        <v>20</v>
      </c>
      <c r="H8" s="31">
        <v>221</v>
      </c>
      <c r="I8" s="43">
        <v>39.98</v>
      </c>
      <c r="J8" s="44">
        <f t="shared" si="0"/>
        <v>5.40270135067534</v>
      </c>
      <c r="K8" s="33">
        <v>0</v>
      </c>
      <c r="L8" s="45"/>
      <c r="M8" s="46"/>
      <c r="N8" s="47"/>
      <c r="O8" s="47"/>
    </row>
    <row r="9" s="23" customFormat="1" ht="30" customHeight="1" spans="1:15">
      <c r="A9" s="30" t="s">
        <v>20</v>
      </c>
      <c r="B9" s="30">
        <v>290</v>
      </c>
      <c r="C9" s="31">
        <v>57</v>
      </c>
      <c r="D9" s="30">
        <v>39</v>
      </c>
      <c r="E9" s="32">
        <f t="shared" si="1"/>
        <v>0.684210526315789</v>
      </c>
      <c r="F9" s="33">
        <v>409</v>
      </c>
      <c r="G9" s="34">
        <f>F9-383</f>
        <v>26</v>
      </c>
      <c r="H9" s="31">
        <v>433</v>
      </c>
      <c r="I9" s="43">
        <v>36.25</v>
      </c>
      <c r="J9" s="44">
        <f t="shared" si="0"/>
        <v>11.2827586206897</v>
      </c>
      <c r="K9" s="33">
        <v>0</v>
      </c>
      <c r="L9" s="45"/>
      <c r="M9" s="46"/>
      <c r="N9" s="47"/>
      <c r="O9" s="47"/>
    </row>
    <row r="10" s="23" customFormat="1" ht="30" customHeight="1" spans="1:15">
      <c r="A10" s="30" t="s">
        <v>21</v>
      </c>
      <c r="B10" s="30">
        <v>360</v>
      </c>
      <c r="C10" s="31">
        <v>50</v>
      </c>
      <c r="D10" s="30">
        <v>44</v>
      </c>
      <c r="E10" s="32">
        <f t="shared" si="1"/>
        <v>0.88</v>
      </c>
      <c r="F10" s="33">
        <v>422</v>
      </c>
      <c r="G10" s="34">
        <f>F10-385</f>
        <v>37</v>
      </c>
      <c r="H10" s="31">
        <v>435</v>
      </c>
      <c r="I10" s="43">
        <v>30.69</v>
      </c>
      <c r="J10" s="44">
        <f t="shared" si="0"/>
        <v>13.7504072987944</v>
      </c>
      <c r="K10" s="33">
        <v>0</v>
      </c>
      <c r="L10" s="45"/>
      <c r="M10" s="46"/>
      <c r="N10" s="47"/>
      <c r="O10" s="47"/>
    </row>
    <row r="11" s="24" customFormat="1" ht="30" customHeight="1" spans="1:15">
      <c r="A11" s="30" t="s">
        <v>22</v>
      </c>
      <c r="B11" s="30">
        <v>470</v>
      </c>
      <c r="C11" s="31">
        <v>139</v>
      </c>
      <c r="D11" s="30">
        <v>103</v>
      </c>
      <c r="E11" s="32">
        <f t="shared" si="1"/>
        <v>0.741007194244604</v>
      </c>
      <c r="F11" s="33">
        <v>703</v>
      </c>
      <c r="G11" s="35">
        <f>F11-636</f>
        <v>67</v>
      </c>
      <c r="H11" s="31">
        <v>719</v>
      </c>
      <c r="I11" s="43">
        <v>10.8</v>
      </c>
      <c r="J11" s="44">
        <f t="shared" si="0"/>
        <v>65.0925925925926</v>
      </c>
      <c r="K11" s="33">
        <v>0</v>
      </c>
      <c r="L11" s="48"/>
      <c r="M11" s="49"/>
      <c r="N11" s="50"/>
      <c r="O11" s="50"/>
    </row>
    <row r="12" s="23" customFormat="1" ht="30" customHeight="1" spans="1:13">
      <c r="A12" s="36" t="s">
        <v>23</v>
      </c>
      <c r="B12" s="37">
        <f>SUM(B5:B11)</f>
        <v>4571</v>
      </c>
      <c r="C12" s="31">
        <v>796</v>
      </c>
      <c r="D12" s="30">
        <f>SUM(D5:D11)</f>
        <v>582</v>
      </c>
      <c r="E12" s="32">
        <f t="shared" si="1"/>
        <v>0.731155778894472</v>
      </c>
      <c r="F12" s="36">
        <f>SUM(F5:F11)</f>
        <v>4204</v>
      </c>
      <c r="G12" s="38">
        <f>F12-3834</f>
        <v>370</v>
      </c>
      <c r="H12" s="39">
        <v>4332</v>
      </c>
      <c r="I12" s="51">
        <v>382.97</v>
      </c>
      <c r="J12" s="44">
        <f t="shared" si="0"/>
        <v>10.977361151004</v>
      </c>
      <c r="K12" s="36">
        <f>SUM(K5:K11)</f>
        <v>10</v>
      </c>
      <c r="L12" s="47"/>
      <c r="M12" s="52"/>
    </row>
    <row r="13" s="23" customFormat="1" ht="40" customHeight="1" spans="1:13">
      <c r="A13" s="34" t="s">
        <v>24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47"/>
      <c r="M13" s="52"/>
    </row>
    <row r="14" spans="11:12">
      <c r="K14" s="53"/>
      <c r="L14" s="41"/>
    </row>
    <row r="15" spans="11:12">
      <c r="K15" s="41"/>
      <c r="L15" s="41"/>
    </row>
  </sheetData>
  <mergeCells count="13">
    <mergeCell ref="A1:K1"/>
    <mergeCell ref="B2:E2"/>
    <mergeCell ref="F2:J2"/>
    <mergeCell ref="C3:E3"/>
    <mergeCell ref="A13:K13"/>
    <mergeCell ref="A2:A4"/>
    <mergeCell ref="B3:B4"/>
    <mergeCell ref="F3:F4"/>
    <mergeCell ref="G3:G4"/>
    <mergeCell ref="H3:H4"/>
    <mergeCell ref="I3:I4"/>
    <mergeCell ref="J3:J4"/>
    <mergeCell ref="K3:K4"/>
  </mergeCells>
  <printOptions horizontalCentered="1" verticalCentered="1"/>
  <pageMargins left="0.393055555555556" right="0.393055555555556" top="0.984027777777778" bottom="0.786805555555556" header="0.393055555555556" footer="0.39305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J5" sqref="J5:J12"/>
    </sheetView>
  </sheetViews>
  <sheetFormatPr defaultColWidth="9" defaultRowHeight="15.6"/>
  <cols>
    <col min="10" max="10" width="9" style="1"/>
    <col min="13" max="13" width="11.25"/>
  </cols>
  <sheetData>
    <row r="1" ht="30.6" spans="1:16">
      <c r="A1" s="2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" t="s">
        <v>1</v>
      </c>
      <c r="B2" s="5" t="s">
        <v>26</v>
      </c>
      <c r="C2" s="5"/>
      <c r="D2" s="5"/>
      <c r="E2" s="5"/>
      <c r="F2" s="5" t="s">
        <v>27</v>
      </c>
      <c r="G2" s="5"/>
      <c r="H2" s="5"/>
      <c r="I2" s="5"/>
      <c r="J2" s="5" t="s">
        <v>3</v>
      </c>
      <c r="K2" s="5"/>
      <c r="L2" s="5"/>
      <c r="M2" s="5"/>
      <c r="N2" s="5"/>
      <c r="O2" s="5" t="s">
        <v>28</v>
      </c>
      <c r="P2" s="5"/>
    </row>
    <row r="3" spans="1:16">
      <c r="A3" s="4"/>
      <c r="B3" s="5" t="s">
        <v>29</v>
      </c>
      <c r="C3" s="5" t="s">
        <v>30</v>
      </c>
      <c r="D3" s="5"/>
      <c r="E3" s="5"/>
      <c r="F3" s="5" t="s">
        <v>5</v>
      </c>
      <c r="G3" s="5" t="s">
        <v>31</v>
      </c>
      <c r="H3" s="5"/>
      <c r="I3" s="5"/>
      <c r="J3" s="11" t="s">
        <v>7</v>
      </c>
      <c r="K3" s="5" t="s">
        <v>8</v>
      </c>
      <c r="L3" s="5"/>
      <c r="M3" s="5"/>
      <c r="N3" s="5" t="s">
        <v>9</v>
      </c>
      <c r="O3" s="5" t="s">
        <v>32</v>
      </c>
      <c r="P3" s="5" t="s">
        <v>9</v>
      </c>
    </row>
    <row r="4" ht="24" spans="1:16">
      <c r="A4" s="4"/>
      <c r="B4" s="5"/>
      <c r="C4" s="5" t="s">
        <v>13</v>
      </c>
      <c r="D4" s="5" t="s">
        <v>33</v>
      </c>
      <c r="E4" s="5" t="s">
        <v>15</v>
      </c>
      <c r="F4" s="5"/>
      <c r="G4" s="5" t="s">
        <v>13</v>
      </c>
      <c r="H4" s="5" t="s">
        <v>14</v>
      </c>
      <c r="I4" s="5" t="s">
        <v>15</v>
      </c>
      <c r="J4" s="11"/>
      <c r="K4" s="5"/>
      <c r="L4" s="5" t="s">
        <v>34</v>
      </c>
      <c r="M4" s="5"/>
      <c r="N4" s="5"/>
      <c r="O4" s="5"/>
      <c r="P4" s="5"/>
    </row>
    <row r="5" ht="30" customHeight="1" spans="1:16">
      <c r="A5" s="6" t="s">
        <v>16</v>
      </c>
      <c r="B5" s="6">
        <v>2921</v>
      </c>
      <c r="C5" s="7">
        <v>430</v>
      </c>
      <c r="D5" s="6">
        <v>397</v>
      </c>
      <c r="E5" s="8">
        <f>D5/C5</f>
        <v>0.923255813953488</v>
      </c>
      <c r="F5" s="6">
        <v>2150</v>
      </c>
      <c r="G5" s="9">
        <v>80</v>
      </c>
      <c r="H5" s="6">
        <v>85</v>
      </c>
      <c r="I5" s="8">
        <f>H5/G5</f>
        <v>1.0625</v>
      </c>
      <c r="J5" s="12">
        <v>562</v>
      </c>
      <c r="K5" s="10">
        <f>J5-423</f>
        <v>139</v>
      </c>
      <c r="L5" s="10">
        <v>423</v>
      </c>
      <c r="M5" s="13">
        <f>K5/L5</f>
        <v>0.328605200945626</v>
      </c>
      <c r="N5" s="14">
        <v>485</v>
      </c>
      <c r="O5" s="15">
        <v>2</v>
      </c>
      <c r="P5" s="16">
        <v>3</v>
      </c>
    </row>
    <row r="6" ht="30" customHeight="1" spans="1:16">
      <c r="A6" s="6" t="s">
        <v>17</v>
      </c>
      <c r="B6" s="6">
        <v>1157</v>
      </c>
      <c r="C6" s="7">
        <v>205</v>
      </c>
      <c r="D6" s="6">
        <v>189</v>
      </c>
      <c r="E6" s="8">
        <f t="shared" ref="E6:E12" si="0">D6/C6</f>
        <v>0.921951219512195</v>
      </c>
      <c r="F6" s="10">
        <v>833</v>
      </c>
      <c r="G6" s="9">
        <v>20</v>
      </c>
      <c r="H6" s="6">
        <v>39</v>
      </c>
      <c r="I6" s="8">
        <f t="shared" ref="I6:I12" si="1">H6/G6</f>
        <v>1.95</v>
      </c>
      <c r="J6" s="17">
        <v>0</v>
      </c>
      <c r="K6" s="18">
        <f>J6-216</f>
        <v>-216</v>
      </c>
      <c r="L6" s="18">
        <v>216</v>
      </c>
      <c r="M6" s="13">
        <f t="shared" ref="M6:M12" si="2">K6/L6</f>
        <v>-1</v>
      </c>
      <c r="N6" s="9">
        <v>235</v>
      </c>
      <c r="O6" s="15">
        <v>1</v>
      </c>
      <c r="P6" s="16">
        <v>1</v>
      </c>
    </row>
    <row r="7" ht="30" customHeight="1" spans="1:16">
      <c r="A7" s="6" t="s">
        <v>18</v>
      </c>
      <c r="B7" s="6">
        <v>1954</v>
      </c>
      <c r="C7" s="7">
        <v>425</v>
      </c>
      <c r="D7" s="6">
        <v>536</v>
      </c>
      <c r="E7" s="8">
        <f t="shared" si="0"/>
        <v>1.26117647058824</v>
      </c>
      <c r="F7" s="10">
        <v>1155</v>
      </c>
      <c r="G7" s="9">
        <v>45</v>
      </c>
      <c r="H7" s="6">
        <v>49</v>
      </c>
      <c r="I7" s="8">
        <f t="shared" si="1"/>
        <v>1.08888888888889</v>
      </c>
      <c r="J7" s="12">
        <v>345</v>
      </c>
      <c r="K7" s="10">
        <f>J7-252</f>
        <v>93</v>
      </c>
      <c r="L7" s="10">
        <v>252</v>
      </c>
      <c r="M7" s="13">
        <f t="shared" si="2"/>
        <v>0.369047619047619</v>
      </c>
      <c r="N7" s="9">
        <v>285</v>
      </c>
      <c r="O7" s="15">
        <v>25</v>
      </c>
      <c r="P7" s="16">
        <v>3</v>
      </c>
    </row>
    <row r="8" ht="30" customHeight="1" spans="1:16">
      <c r="A8" s="6" t="s">
        <v>19</v>
      </c>
      <c r="B8" s="6">
        <v>701</v>
      </c>
      <c r="C8" s="7">
        <v>150</v>
      </c>
      <c r="D8" s="6">
        <v>72</v>
      </c>
      <c r="E8" s="8">
        <f t="shared" si="0"/>
        <v>0.48</v>
      </c>
      <c r="F8" s="10">
        <v>550</v>
      </c>
      <c r="G8" s="9">
        <v>30</v>
      </c>
      <c r="H8" s="6">
        <v>12</v>
      </c>
      <c r="I8" s="8">
        <f t="shared" si="1"/>
        <v>0.4</v>
      </c>
      <c r="J8" s="12">
        <v>137</v>
      </c>
      <c r="K8" s="10">
        <f>J8-117</f>
        <v>20</v>
      </c>
      <c r="L8" s="10">
        <v>117</v>
      </c>
      <c r="M8" s="13">
        <f t="shared" si="2"/>
        <v>0.170940170940171</v>
      </c>
      <c r="N8" s="9">
        <v>140</v>
      </c>
      <c r="O8" s="15">
        <v>1</v>
      </c>
      <c r="P8" s="16">
        <v>1</v>
      </c>
    </row>
    <row r="9" ht="30" customHeight="1" spans="1:16">
      <c r="A9" s="6" t="s">
        <v>20</v>
      </c>
      <c r="B9" s="6">
        <v>539</v>
      </c>
      <c r="C9" s="7">
        <v>145</v>
      </c>
      <c r="D9" s="6">
        <v>134</v>
      </c>
      <c r="E9" s="8">
        <f t="shared" si="0"/>
        <v>0.924137931034483</v>
      </c>
      <c r="F9" s="10">
        <v>351</v>
      </c>
      <c r="G9" s="9">
        <v>20</v>
      </c>
      <c r="H9" s="6">
        <v>63</v>
      </c>
      <c r="I9" s="8">
        <f t="shared" si="1"/>
        <v>3.15</v>
      </c>
      <c r="J9" s="12">
        <v>276</v>
      </c>
      <c r="K9" s="10">
        <f>J9-88</f>
        <v>188</v>
      </c>
      <c r="L9" s="10">
        <v>88</v>
      </c>
      <c r="M9" s="13">
        <f t="shared" si="2"/>
        <v>2.13636363636364</v>
      </c>
      <c r="N9" s="9">
        <v>105</v>
      </c>
      <c r="O9" s="15">
        <v>2</v>
      </c>
      <c r="P9" s="16">
        <v>1</v>
      </c>
    </row>
    <row r="10" ht="30" customHeight="1" spans="1:16">
      <c r="A10" s="6" t="s">
        <v>21</v>
      </c>
      <c r="B10" s="6">
        <v>465</v>
      </c>
      <c r="C10" s="7">
        <v>135</v>
      </c>
      <c r="D10" s="6">
        <v>134</v>
      </c>
      <c r="E10" s="8">
        <f t="shared" si="0"/>
        <v>0.992592592592593</v>
      </c>
      <c r="F10" s="10">
        <v>239</v>
      </c>
      <c r="G10" s="9">
        <v>15</v>
      </c>
      <c r="H10" s="6">
        <v>15</v>
      </c>
      <c r="I10" s="8">
        <f t="shared" si="1"/>
        <v>1</v>
      </c>
      <c r="J10" s="12">
        <v>296</v>
      </c>
      <c r="K10" s="10">
        <f>J10-55</f>
        <v>241</v>
      </c>
      <c r="L10" s="10">
        <v>55</v>
      </c>
      <c r="M10" s="13">
        <f t="shared" si="2"/>
        <v>4.38181818181818</v>
      </c>
      <c r="N10" s="9">
        <v>65</v>
      </c>
      <c r="O10" s="15">
        <v>0</v>
      </c>
      <c r="P10" s="16">
        <v>1</v>
      </c>
    </row>
    <row r="11" ht="30" customHeight="1" spans="1:16">
      <c r="A11" s="6" t="s">
        <v>22</v>
      </c>
      <c r="B11" s="6">
        <v>501</v>
      </c>
      <c r="C11" s="7">
        <v>260</v>
      </c>
      <c r="D11" s="6">
        <v>157</v>
      </c>
      <c r="E11" s="8">
        <f t="shared" si="0"/>
        <v>0.603846153846154</v>
      </c>
      <c r="F11" s="10">
        <v>409</v>
      </c>
      <c r="G11" s="9">
        <v>40</v>
      </c>
      <c r="H11" s="6">
        <v>31</v>
      </c>
      <c r="I11" s="8">
        <f t="shared" si="1"/>
        <v>0.775</v>
      </c>
      <c r="J11" s="19">
        <v>856</v>
      </c>
      <c r="K11" s="20">
        <f>J11-202</f>
        <v>654</v>
      </c>
      <c r="L11" s="20">
        <v>202</v>
      </c>
      <c r="M11" s="13">
        <f t="shared" si="2"/>
        <v>3.23762376237624</v>
      </c>
      <c r="N11" s="9">
        <v>235</v>
      </c>
      <c r="O11" s="21">
        <v>6</v>
      </c>
      <c r="P11" s="16">
        <v>1</v>
      </c>
    </row>
    <row r="12" ht="30" customHeight="1" spans="1:16">
      <c r="A12" s="6" t="s">
        <v>23</v>
      </c>
      <c r="B12" s="6">
        <f>SUM(B5:B11)</f>
        <v>8238</v>
      </c>
      <c r="C12" s="7">
        <f>SUM(C5:C11)</f>
        <v>1750</v>
      </c>
      <c r="D12" s="6">
        <f>SUM(D5:D11)</f>
        <v>1619</v>
      </c>
      <c r="E12" s="8">
        <f t="shared" si="0"/>
        <v>0.925142857142857</v>
      </c>
      <c r="F12" s="10">
        <f>SUM(F5:F11)</f>
        <v>5687</v>
      </c>
      <c r="G12" s="9">
        <f>SUM(G5:G11)</f>
        <v>250</v>
      </c>
      <c r="H12" s="6">
        <f>SUM(H5:H11)</f>
        <v>294</v>
      </c>
      <c r="I12" s="8">
        <f t="shared" si="1"/>
        <v>1.176</v>
      </c>
      <c r="J12" s="22">
        <f>SUM(J5:J11)</f>
        <v>2472</v>
      </c>
      <c r="K12" s="10">
        <f>SUM(K5:K11)</f>
        <v>1119</v>
      </c>
      <c r="L12" s="10">
        <v>1353</v>
      </c>
      <c r="M12" s="13">
        <f t="shared" si="2"/>
        <v>0.827050997782705</v>
      </c>
      <c r="N12" s="9">
        <f>SUM(N5:N11)</f>
        <v>1550</v>
      </c>
      <c r="O12" s="21">
        <f>SUM(O5:O11)</f>
        <v>37</v>
      </c>
      <c r="P12" s="16">
        <f>SUM(P5:P11)</f>
        <v>11</v>
      </c>
    </row>
  </sheetData>
  <mergeCells count="15">
    <mergeCell ref="A1:P1"/>
    <mergeCell ref="B2:E2"/>
    <mergeCell ref="F2:I2"/>
    <mergeCell ref="J2:N2"/>
    <mergeCell ref="O2:P2"/>
    <mergeCell ref="C3:E3"/>
    <mergeCell ref="G3:I3"/>
    <mergeCell ref="A2:A4"/>
    <mergeCell ref="B3:B4"/>
    <mergeCell ref="F3:F4"/>
    <mergeCell ref="J3:J4"/>
    <mergeCell ref="K3:K4"/>
    <mergeCell ref="N3:N4"/>
    <mergeCell ref="O3:O4"/>
    <mergeCell ref="P3:P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revision>1</cp:revision>
  <dcterms:created xsi:type="dcterms:W3CDTF">2015-05-28T08:34:00Z</dcterms:created>
  <cp:lastPrinted>2021-08-11T01:49:00Z</cp:lastPrinted>
  <dcterms:modified xsi:type="dcterms:W3CDTF">2024-10-15T02:19:07Z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AB38EC7CAD0A4AFFA079AA22176C06A3_13</vt:lpwstr>
  </property>
</Properties>
</file>